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13_ncr:1_{56804F0D-2215-40BE-BF07-E9B6FBF7CD55}" xr6:coauthVersionLast="46" xr6:coauthVersionMax="46" xr10:uidLastSave="{00000000-0000-0000-0000-000000000000}"/>
  <bookViews>
    <workbookView xWindow="-120" yWindow="-120" windowWidth="20730" windowHeight="11160" xr2:uid="{2E81E32A-7F11-4964-8B61-9B369D96051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6" i="1" l="1"/>
  <c r="M185" i="1" s="1"/>
  <c r="L186" i="1"/>
  <c r="L185" i="1" s="1"/>
  <c r="K186" i="1"/>
  <c r="J186" i="1"/>
  <c r="I186" i="1"/>
  <c r="I185" i="1" s="1"/>
  <c r="H186" i="1"/>
  <c r="H185" i="1" s="1"/>
  <c r="G186" i="1"/>
  <c r="G185" i="1" s="1"/>
  <c r="F186" i="1"/>
  <c r="E186" i="1"/>
  <c r="D186" i="1"/>
  <c r="C186" i="1"/>
  <c r="C185" i="1" s="1"/>
  <c r="B186" i="1"/>
  <c r="B185" i="1" s="1"/>
  <c r="K185" i="1"/>
  <c r="J185" i="1"/>
  <c r="F185" i="1"/>
  <c r="E185" i="1"/>
  <c r="D185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H165" i="1"/>
  <c r="G165" i="1"/>
  <c r="L164" i="1"/>
  <c r="M164" i="1" s="1"/>
  <c r="K164" i="1"/>
  <c r="J164" i="1"/>
  <c r="I164" i="1"/>
  <c r="H164" i="1"/>
  <c r="G164" i="1"/>
  <c r="F164" i="1"/>
  <c r="M163" i="1"/>
  <c r="L163" i="1"/>
  <c r="M152" i="1"/>
  <c r="L152" i="1"/>
  <c r="K152" i="1"/>
  <c r="J152" i="1"/>
  <c r="I152" i="1"/>
  <c r="H152" i="1"/>
  <c r="G152" i="1"/>
  <c r="F152" i="1"/>
  <c r="E152" i="1"/>
  <c r="D152" i="1"/>
  <c r="C152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R132" i="1"/>
  <c r="R131" i="1" s="1"/>
  <c r="Q132" i="1"/>
  <c r="Q131" i="1" s="1"/>
  <c r="P132" i="1"/>
  <c r="O132" i="1"/>
  <c r="O131" i="1" s="1"/>
  <c r="N132" i="1"/>
  <c r="N131" i="1" s="1"/>
  <c r="P131" i="1"/>
  <c r="M131" i="1"/>
  <c r="L131" i="1"/>
  <c r="K131" i="1"/>
  <c r="J131" i="1"/>
  <c r="I131" i="1"/>
  <c r="H131" i="1"/>
  <c r="G131" i="1"/>
  <c r="F131" i="1"/>
  <c r="E131" i="1"/>
  <c r="D131" i="1"/>
  <c r="D130" i="1" s="1"/>
  <c r="C131" i="1"/>
  <c r="B131" i="1"/>
  <c r="B130" i="1" s="1"/>
  <c r="M130" i="1"/>
  <c r="L130" i="1"/>
  <c r="K130" i="1"/>
  <c r="J130" i="1"/>
  <c r="I130" i="1"/>
  <c r="H130" i="1"/>
  <c r="G130" i="1"/>
  <c r="F130" i="1"/>
  <c r="E130" i="1"/>
  <c r="C130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2" i="1"/>
  <c r="M111" i="1" s="1"/>
  <c r="M127" i="1" s="1"/>
  <c r="L112" i="1"/>
  <c r="K112" i="1"/>
  <c r="K111" i="1" s="1"/>
  <c r="K127" i="1" s="1"/>
  <c r="J112" i="1"/>
  <c r="J111" i="1" s="1"/>
  <c r="J127" i="1" s="1"/>
  <c r="I112" i="1"/>
  <c r="I111" i="1" s="1"/>
  <c r="I127" i="1" s="1"/>
  <c r="H112" i="1"/>
  <c r="G112" i="1"/>
  <c r="F112" i="1"/>
  <c r="E112" i="1"/>
  <c r="E111" i="1" s="1"/>
  <c r="E127" i="1" s="1"/>
  <c r="D112" i="1"/>
  <c r="D111" i="1" s="1"/>
  <c r="D127" i="1" s="1"/>
  <c r="C112" i="1"/>
  <c r="B112" i="1"/>
  <c r="L111" i="1"/>
  <c r="L127" i="1" s="1"/>
  <c r="H111" i="1"/>
  <c r="H127" i="1" s="1"/>
  <c r="F111" i="1"/>
  <c r="F127" i="1" s="1"/>
  <c r="C111" i="1"/>
  <c r="C127" i="1" s="1"/>
  <c r="B111" i="1"/>
  <c r="B127" i="1" s="1"/>
  <c r="M99" i="1"/>
  <c r="L99" i="1"/>
  <c r="K99" i="1"/>
  <c r="J99" i="1"/>
  <c r="I99" i="1"/>
  <c r="H99" i="1"/>
  <c r="G99" i="1"/>
  <c r="F99" i="1"/>
  <c r="E99" i="1"/>
  <c r="D99" i="1"/>
  <c r="C99" i="1"/>
  <c r="B99" i="1"/>
  <c r="M92" i="1"/>
  <c r="L92" i="1"/>
  <c r="K92" i="1"/>
  <c r="J92" i="1"/>
  <c r="I92" i="1"/>
  <c r="H92" i="1"/>
  <c r="G92" i="1"/>
  <c r="F92" i="1"/>
  <c r="E92" i="1"/>
  <c r="D92" i="1"/>
  <c r="C92" i="1"/>
  <c r="B92" i="1"/>
  <c r="M89" i="1"/>
  <c r="L89" i="1"/>
  <c r="K89" i="1"/>
  <c r="J89" i="1"/>
  <c r="I89" i="1"/>
  <c r="H89" i="1"/>
  <c r="G89" i="1"/>
  <c r="F89" i="1"/>
  <c r="E89" i="1"/>
  <c r="D89" i="1"/>
  <c r="C89" i="1"/>
  <c r="B89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6" i="1"/>
  <c r="N75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M65" i="1"/>
  <c r="L65" i="1"/>
  <c r="K65" i="1"/>
  <c r="J65" i="1"/>
  <c r="I65" i="1"/>
  <c r="H65" i="1"/>
  <c r="G65" i="1"/>
  <c r="F65" i="1"/>
  <c r="E65" i="1"/>
  <c r="D65" i="1"/>
  <c r="C65" i="1"/>
  <c r="B65" i="1"/>
  <c r="M56" i="1"/>
  <c r="L56" i="1"/>
  <c r="K56" i="1"/>
  <c r="J56" i="1"/>
  <c r="I56" i="1"/>
  <c r="H56" i="1"/>
  <c r="G56" i="1"/>
  <c r="F56" i="1"/>
  <c r="E56" i="1"/>
  <c r="D56" i="1"/>
  <c r="C56" i="1"/>
  <c r="B56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N39" i="1"/>
  <c r="N37" i="1"/>
  <c r="N36" i="1"/>
  <c r="N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N29" i="1"/>
  <c r="N28" i="1"/>
  <c r="N27" i="1"/>
  <c r="N26" i="1"/>
  <c r="O25" i="1"/>
  <c r="M25" i="1"/>
  <c r="M22" i="1" s="1"/>
  <c r="M21" i="1" s="1"/>
  <c r="L25" i="1"/>
  <c r="K25" i="1"/>
  <c r="K22" i="1" s="1"/>
  <c r="K21" i="1" s="1"/>
  <c r="J25" i="1"/>
  <c r="J22" i="1" s="1"/>
  <c r="J21" i="1" s="1"/>
  <c r="I25" i="1"/>
  <c r="I22" i="1" s="1"/>
  <c r="I21" i="1" s="1"/>
  <c r="H25" i="1"/>
  <c r="G25" i="1"/>
  <c r="G22" i="1" s="1"/>
  <c r="G21" i="1" s="1"/>
  <c r="F25" i="1"/>
  <c r="E25" i="1"/>
  <c r="D25" i="1"/>
  <c r="D22" i="1" s="1"/>
  <c r="D21" i="1" s="1"/>
  <c r="C25" i="1"/>
  <c r="B25" i="1"/>
  <c r="N24" i="1"/>
  <c r="N23" i="1"/>
  <c r="O22" i="1"/>
  <c r="O21" i="1" s="1"/>
  <c r="L22" i="1"/>
  <c r="L21" i="1" s="1"/>
  <c r="H22" i="1"/>
  <c r="H21" i="1" s="1"/>
  <c r="F22" i="1"/>
  <c r="F21" i="1" s="1"/>
  <c r="E22" i="1"/>
  <c r="E21" i="1" s="1"/>
  <c r="C22" i="1"/>
  <c r="C21" i="1" s="1"/>
  <c r="B22" i="1"/>
  <c r="B21" i="1" s="1"/>
  <c r="R20" i="1"/>
  <c r="P30" i="1" s="1"/>
  <c r="Q30" i="1" s="1"/>
  <c r="N19" i="1"/>
  <c r="N18" i="1"/>
  <c r="N17" i="1"/>
  <c r="N16" i="1"/>
  <c r="N15" i="1"/>
  <c r="N14" i="1"/>
  <c r="O13" i="1"/>
  <c r="O12" i="1" s="1"/>
  <c r="O11" i="1" s="1"/>
  <c r="M13" i="1"/>
  <c r="L13" i="1"/>
  <c r="L12" i="1" s="1"/>
  <c r="L11" i="1" s="1"/>
  <c r="L32" i="1" s="1"/>
  <c r="L38" i="1" s="1"/>
  <c r="K13" i="1"/>
  <c r="J13" i="1"/>
  <c r="J12" i="1" s="1"/>
  <c r="J11" i="1" s="1"/>
  <c r="I13" i="1"/>
  <c r="I12" i="1" s="1"/>
  <c r="I11" i="1" s="1"/>
  <c r="H13" i="1"/>
  <c r="H12" i="1" s="1"/>
  <c r="H11" i="1" s="1"/>
  <c r="H32" i="1" s="1"/>
  <c r="H38" i="1" s="1"/>
  <c r="G13" i="1"/>
  <c r="F13" i="1"/>
  <c r="F12" i="1" s="1"/>
  <c r="F11" i="1" s="1"/>
  <c r="F32" i="1" s="1"/>
  <c r="F38" i="1" s="1"/>
  <c r="E13" i="1"/>
  <c r="D13" i="1"/>
  <c r="D12" i="1" s="1"/>
  <c r="D11" i="1" s="1"/>
  <c r="C13" i="1"/>
  <c r="C12" i="1" s="1"/>
  <c r="C11" i="1" s="1"/>
  <c r="C32" i="1" s="1"/>
  <c r="C38" i="1" s="1"/>
  <c r="B13" i="1"/>
  <c r="M12" i="1"/>
  <c r="K12" i="1"/>
  <c r="K11" i="1" s="1"/>
  <c r="G12" i="1"/>
  <c r="G11" i="1" s="1"/>
  <c r="G32" i="1" s="1"/>
  <c r="G38" i="1" s="1"/>
  <c r="E12" i="1"/>
  <c r="E11" i="1" s="1"/>
  <c r="B12" i="1"/>
  <c r="B11" i="1" s="1"/>
  <c r="B32" i="1" s="1"/>
  <c r="B38" i="1" s="1"/>
  <c r="M11" i="1"/>
  <c r="N25" i="1" l="1"/>
  <c r="N22" i="1" s="1"/>
  <c r="N79" i="1"/>
  <c r="N71" i="1"/>
  <c r="O32" i="1"/>
  <c r="O38" i="1" s="1"/>
  <c r="K32" i="1"/>
  <c r="K38" i="1" s="1"/>
  <c r="E32" i="1"/>
  <c r="E38" i="1" s="1"/>
  <c r="I32" i="1"/>
  <c r="I38" i="1" s="1"/>
  <c r="N13" i="1"/>
  <c r="P19" i="1"/>
  <c r="Q19" i="1" s="1"/>
  <c r="R19" i="1" s="1"/>
  <c r="G111" i="1"/>
  <c r="G127" i="1" s="1"/>
  <c r="M32" i="1"/>
  <c r="M38" i="1" s="1"/>
  <c r="N21" i="1"/>
  <c r="N12" i="1"/>
  <c r="D32" i="1"/>
  <c r="D38" i="1" s="1"/>
  <c r="J32" i="1"/>
  <c r="J38" i="1" s="1"/>
  <c r="P27" i="1"/>
  <c r="Q27" i="1" s="1"/>
  <c r="R27" i="1" s="1"/>
  <c r="P33" i="1"/>
  <c r="Q33" i="1" s="1"/>
  <c r="R33" i="1" s="1"/>
  <c r="P34" i="1"/>
  <c r="P16" i="1"/>
  <c r="Q16" i="1" s="1"/>
  <c r="R16" i="1" s="1"/>
  <c r="P37" i="1"/>
  <c r="Q37" i="1" s="1"/>
  <c r="P23" i="1"/>
  <c r="Q23" i="1" s="1"/>
  <c r="P26" i="1"/>
  <c r="Q26" i="1" s="1"/>
  <c r="N34" i="1"/>
  <c r="P35" i="1"/>
  <c r="Q35" i="1" s="1"/>
  <c r="P39" i="1"/>
  <c r="Q39" i="1" s="1"/>
  <c r="P24" i="1"/>
  <c r="Q24" i="1" s="1"/>
  <c r="R24" i="1" s="1"/>
  <c r="P15" i="1"/>
  <c r="Q15" i="1" s="1"/>
  <c r="R15" i="1" s="1"/>
  <c r="P29" i="1"/>
  <c r="Q29" i="1" s="1"/>
  <c r="P14" i="1"/>
  <c r="P17" i="1"/>
  <c r="Q17" i="1" s="1"/>
  <c r="R17" i="1" s="1"/>
  <c r="P28" i="1"/>
  <c r="Q28" i="1" s="1"/>
  <c r="R28" i="1" s="1"/>
  <c r="Q34" i="1" l="1"/>
  <c r="R34" i="1" s="1"/>
  <c r="R23" i="1"/>
  <c r="P18" i="1"/>
  <c r="Q18" i="1" s="1"/>
  <c r="N11" i="1"/>
  <c r="P13" i="1"/>
  <c r="Q14" i="1"/>
  <c r="R14" i="1" s="1"/>
  <c r="P25" i="1"/>
  <c r="Q25" i="1" s="1"/>
  <c r="R25" i="1" s="1"/>
  <c r="P22" i="1"/>
  <c r="P21" i="1" l="1"/>
  <c r="Q21" i="1" s="1"/>
  <c r="R21" i="1" s="1"/>
  <c r="Q22" i="1"/>
  <c r="R22" i="1" s="1"/>
  <c r="N32" i="1"/>
  <c r="P12" i="1"/>
  <c r="Q13" i="1"/>
  <c r="R13" i="1" s="1"/>
  <c r="P11" i="1" l="1"/>
  <c r="Q12" i="1"/>
  <c r="R12" i="1" s="1"/>
  <c r="N38" i="1"/>
  <c r="P32" i="1" l="1"/>
  <c r="Q11" i="1"/>
  <c r="R11" i="1" s="1"/>
  <c r="P38" i="1" l="1"/>
  <c r="Q38" i="1" s="1"/>
  <c r="Q32" i="1"/>
  <c r="R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Manuel Vega Navarrate</author>
    <author>Autor</author>
  </authors>
  <commentList>
    <comment ref="A11" authorId="0" shapeId="0" xr:uid="{6F9E02DC-4CFE-44A2-88CF-55DFBE4B833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2BB1698E-358F-4A60-B340-B43A23945D3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0EECD548-2C98-4045-9709-A68BFC5EFC6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2F6AE784-8553-4C97-9425-9E315D3AC5D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3B49D4CC-B755-49EA-97C0-BB0A3FCC78B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1" shapeId="0" xr:uid="{B6B97D4D-D757-44EB-8768-8FBD349873E8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1" shapeId="0" xr:uid="{697CC9DD-6AFE-4097-87DB-B93B547626D4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1" shapeId="0" xr:uid="{5CE7CAB9-94F6-4344-A868-A6ACC27FED86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1" shapeId="0" xr:uid="{02CD76C6-682C-481D-97B9-BE93D6CF792D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M51" authorId="1" shapeId="0" xr:uid="{42DD23F2-1E21-4FF7-9E43-3A03D2497B7C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 shapeId="0" xr:uid="{306E04A2-1957-4AED-B872-D0B63D150F5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51BB78EC-D9F9-461B-8F70-6BD03AF0BB8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5599C50B-06DE-4D1D-8899-30A3145B035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AD9A9D52-A266-4E72-AC3A-3B22A252F8F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9CA57AA3-E832-48CF-85ED-F8020575288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F78435E2-425E-4B98-9C4F-9822C0D40D8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70009578-9B0C-431C-B25E-58B1E053F22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CD067B7B-F16E-4585-8E4D-699AFDEA4C7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D0373639-CA21-40F0-A181-1A3E3A0FE21C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561D3CF6-1E21-47CE-B2CF-3790136E551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9E6CCECC-FEFE-4157-8926-BC6F1228DB0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234CD166-F17E-4B93-857C-42537168457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CD0A90ED-BF2F-404F-B99D-D589787E6D2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CFED082E-41A6-4A2D-9D68-BE329B19DFE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9B11567E-E52C-44D1-A27A-7D8B3600602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869A6E1A-66EA-4907-991A-E704A428F3E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322EE25E-4AAF-4A8C-AF28-BE867FDAB83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65C9FF07-A935-4CCF-8542-8498CFF2A38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CF731E87-EA50-495B-8955-550F09C99A3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EB310647-46EA-4718-9256-407032069D5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D7620517-8460-433E-B831-586CF05AACE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AD677175-35D6-4C75-B992-3540C37326B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4E060049-8122-4FDD-BE07-8A87CDEC702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7C2DDE69-578C-4FF5-B2CB-A5CBA50060B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17565486-20B7-4B4D-B60E-121606AA396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49A63AE0-7CF8-4712-810F-286BFBA934C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DA6D01B9-AD2C-48D9-A830-98BC7A64395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590002DA-79DE-4AC7-BC65-FA9E8F7EEDA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079AFCCA-FC5F-404E-89E5-2F60AA2FC66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B9163EE3-220B-444D-AFBF-57A0FF7021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47543DDB-180C-4163-983E-A8DC78D8E0F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65C5AAA3-53B0-436E-B1F4-C7BF6793D22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82BB05EB-D5D0-4454-A02A-0E3E1388298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81AB5373-4A99-4EE2-BF2C-E70406BE184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846949F0-D8A8-4BCA-94CD-E914AA40B8F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F639B466-33EF-4687-BFA2-48BD09AA2308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 xr:uid="{76053E11-049F-4FA1-B636-0A5A191195D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FD2593A5-EE8E-410D-958D-6AE908026C4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56E9E3BF-469F-46B0-8EB9-D16F04A0345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AAAB7E8D-15C8-4949-9A53-03D1762A851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F681DC8E-CFE8-47A1-930A-27B27641374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09136B4F-8CBA-4A06-9CE2-C256079E675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2" shapeId="0" xr:uid="{220841F3-51CF-4834-900E-D3F2DA8A4361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 shapeId="0" xr:uid="{945EB13E-B496-44D4-A7DD-DD79D6147C5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<sst xmlns="http://schemas.openxmlformats.org/spreadsheetml/2006/main" count="212" uniqueCount="176">
  <si>
    <r>
      <t xml:space="preserve">JUNTA RURAL DE AGUA Y SANEAMIENTO DE </t>
    </r>
    <r>
      <rPr>
        <b/>
        <sz val="16"/>
        <color rgb="FFFF0000"/>
        <rFont val="Arial"/>
        <family val="2"/>
      </rPr>
      <t>LAZARO CARDENAS</t>
    </r>
  </si>
  <si>
    <t>PROGRAMA DE INDICADORES DE GESTION DE ORGANISMOS OPERADORES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</si>
  <si>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</si>
  <si>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</si>
  <si>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</si>
  <si>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</si>
  <si>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</si>
  <si>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</si>
  <si>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</si>
  <si>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</si>
  <si>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</si>
  <si>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</si>
  <si>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</si>
  <si>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</si>
  <si>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</si>
  <si>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</si>
  <si>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</si>
  <si>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</si>
  <si>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</si>
  <si>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</si>
  <si>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</si>
  <si>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</si>
  <si>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</si>
  <si>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</si>
  <si>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</si>
  <si>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</si>
  <si>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</si>
  <si>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</si>
  <si>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</si>
  <si>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</si>
  <si>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</si>
  <si>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</si>
  <si>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</si>
  <si>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</si>
  <si>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</si>
  <si>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</si>
  <si>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</si>
  <si>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</si>
  <si>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</si>
  <si>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</si>
  <si>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</si>
  <si>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</si>
  <si>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</si>
  <si>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</si>
  <si>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</si>
  <si>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</si>
  <si>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</si>
  <si>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</si>
  <si>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</si>
  <si>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</si>
  <si>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</si>
  <si>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</si>
  <si>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</si>
  <si>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</si>
  <si>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</si>
  <si>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</si>
  <si>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</si>
  <si>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</si>
  <si>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</si>
  <si>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</si>
  <si>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</si>
  <si>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</si>
  <si>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</si>
  <si>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</si>
  <si>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</si>
  <si>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</si>
  <si>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</si>
  <si>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</si>
  <si>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</si>
  <si>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</si>
  <si>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</si>
  <si>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</si>
  <si>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</si>
  <si>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</si>
  <si>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</si>
  <si>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</si>
  <si>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</si>
  <si>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</si>
  <si>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</si>
  <si>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</si>
  <si>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</si>
  <si>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</si>
  <si>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</si>
  <si>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</si>
  <si>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</si>
  <si>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</si>
  <si>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</si>
  <si>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</si>
  <si>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</si>
  <si>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</si>
  <si>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</si>
  <si>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</si>
  <si>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</si>
  <si>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</si>
  <si>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</si>
  <si>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</si>
  <si>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</si>
  <si>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</si>
  <si>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</si>
  <si>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</si>
  <si>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</si>
  <si>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</si>
  <si>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</si>
  <si>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</si>
  <si>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</si>
  <si>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</si>
  <si>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</si>
  <si>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</si>
  <si>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</si>
  <si>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</si>
  <si>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</si>
  <si>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</si>
  <si>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</si>
  <si>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</si>
  <si>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</si>
  <si>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</si>
  <si>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</si>
  <si>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</si>
  <si>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</si>
  <si>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</si>
  <si>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</si>
  <si>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>0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</si>
  <si>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</si>
  <si>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</si>
  <si>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</si>
  <si>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</si>
  <si>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</si>
  <si>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</si>
  <si>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</si>
  <si>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</si>
  <si>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</si>
  <si>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</si>
  <si>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</si>
  <si>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</si>
  <si>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</si>
  <si>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</si>
  <si>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</si>
  <si>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</si>
  <si>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</si>
  <si>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</si>
  <si>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</si>
  <si>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</si>
  <si>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</si>
  <si>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</si>
  <si>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</si>
  <si>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</si>
  <si>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</si>
  <si>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</si>
  <si>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</si>
  <si>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</si>
  <si>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</si>
  <si>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</si>
  <si>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</si>
  <si>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</si>
  <si>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</si>
  <si>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</si>
  <si>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</si>
  <si>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</si>
  <si>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</si>
  <si>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</si>
  <si>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</si>
  <si>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</si>
  <si>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</si>
  <si>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</si>
  <si>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</si>
  <si>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</si>
  <si>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</si>
  <si>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</si>
  <si>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</si>
  <si>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</si>
  <si>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</si>
  <si>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Ejercicio Fiscal 2022</t>
  </si>
  <si>
    <t>Ing. José Miguel Morales Lugo</t>
  </si>
  <si>
    <t>Director Ejecutivo</t>
  </si>
  <si>
    <t>C. 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</si>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</sst>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(* #,##0_);_(* \(#,##0\);_(* &quot;-&quot;??_);_(@_)"/>
    <numFmt numFmtId="167" formatCode="#,##0_ ;[Red]\-#,##0\ "/>
    <numFmt numFmtId="168" formatCode="#,##0.00;[Red]#,##0.00"/>
    <numFmt numFmtId="169" formatCode="_-* #,##0.0_-;\-* #,##0.0_-;_-* &quot;-&quot;??_-;_-@_-"/>
    <numFmt numFmtId="170" formatCode="_-* #,##0.000_-;\-* #,##0.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5" fillId="2" borderId="0" xfId="2" applyFont="1" applyFill="1"/>
    <xf numFmtId="0" fontId="9" fillId="0" borderId="0" xfId="0" applyFont="1"/>
    <xf numFmtId="1" fontId="10" fillId="0" borderId="0" xfId="2" applyNumberFormat="1" applyFont="1" applyAlignment="1">
      <alignment horizontal="center"/>
    </xf>
    <xf numFmtId="1" fontId="11" fillId="0" borderId="0" xfId="2" applyNumberFormat="1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5" fillId="0" borderId="0" xfId="2" applyFont="1"/>
    <xf numFmtId="0" fontId="13" fillId="4" borderId="1" xfId="2" applyFont="1" applyFill="1" applyBorder="1" applyAlignment="1">
      <alignment horizontal="center" vertical="center"/>
    </xf>
    <xf numFmtId="1" fontId="13" fillId="4" borderId="1" xfId="2" applyNumberFormat="1" applyFont="1" applyFill="1" applyBorder="1" applyAlignment="1">
      <alignment horizontal="center" vertical="center" wrapText="1"/>
    </xf>
    <xf numFmtId="1" fontId="14" fillId="4" borderId="1" xfId="2" applyNumberFormat="1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/>
    </xf>
    <xf numFmtId="1" fontId="13" fillId="0" borderId="0" xfId="2" applyNumberFormat="1" applyFont="1" applyAlignment="1">
      <alignment horizontal="center" vertical="center" wrapText="1"/>
    </xf>
    <xf numFmtId="1" fontId="14" fillId="0" borderId="0" xfId="2" applyNumberFormat="1" applyFont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43" fontId="15" fillId="6" borderId="3" xfId="3" applyFont="1" applyFill="1" applyBorder="1" applyAlignment="1" applyProtection="1">
      <alignment horizontal="right" vertical="center"/>
    </xf>
    <xf numFmtId="9" fontId="15" fillId="6" borderId="4" xfId="1" applyFont="1" applyFill="1" applyBorder="1" applyAlignment="1" applyProtection="1">
      <alignment horizontal="right" vertical="center"/>
    </xf>
    <xf numFmtId="0" fontId="16" fillId="7" borderId="5" xfId="0" applyFont="1" applyFill="1" applyBorder="1" applyAlignment="1">
      <alignment horizontal="left" vertical="center" indent="2"/>
    </xf>
    <xf numFmtId="43" fontId="17" fillId="7" borderId="6" xfId="3" applyFont="1" applyFill="1" applyBorder="1" applyAlignment="1" applyProtection="1">
      <alignment horizontal="right" vertical="center"/>
    </xf>
    <xf numFmtId="9" fontId="17" fillId="7" borderId="7" xfId="1" applyFont="1" applyFill="1" applyBorder="1" applyAlignment="1" applyProtection="1">
      <alignment horizontal="right" vertical="center"/>
    </xf>
    <xf numFmtId="0" fontId="16" fillId="7" borderId="5" xfId="0" applyFont="1" applyFill="1" applyBorder="1" applyAlignment="1">
      <alignment horizontal="left" vertical="center" indent="4"/>
    </xf>
    <xf numFmtId="0" fontId="18" fillId="0" borderId="5" xfId="0" applyFont="1" applyBorder="1" applyAlignment="1">
      <alignment horizontal="left" vertical="center" indent="6"/>
    </xf>
    <xf numFmtId="43" fontId="17" fillId="0" borderId="6" xfId="3" applyFont="1" applyFill="1" applyBorder="1" applyAlignment="1" applyProtection="1">
      <alignment horizontal="right" vertical="center"/>
    </xf>
    <xf numFmtId="43" fontId="17" fillId="8" borderId="6" xfId="3" applyFont="1" applyFill="1" applyBorder="1" applyAlignment="1" applyProtection="1">
      <alignment horizontal="right" vertical="center"/>
    </xf>
    <xf numFmtId="9" fontId="17" fillId="0" borderId="7" xfId="1" applyFont="1" applyFill="1" applyBorder="1" applyAlignment="1" applyProtection="1">
      <alignment horizontal="right" vertical="center"/>
    </xf>
    <xf numFmtId="0" fontId="18" fillId="0" borderId="5" xfId="0" applyFont="1" applyBorder="1" applyAlignment="1">
      <alignment horizontal="left" vertical="center" indent="4"/>
    </xf>
    <xf numFmtId="164" fontId="17" fillId="0" borderId="6" xfId="3" applyNumberFormat="1" applyFont="1" applyFill="1" applyBorder="1" applyAlignment="1" applyProtection="1">
      <alignment horizontal="right" vertical="center"/>
    </xf>
    <xf numFmtId="164" fontId="17" fillId="8" borderId="6" xfId="3" applyNumberFormat="1" applyFont="1" applyFill="1" applyBorder="1" applyAlignment="1" applyProtection="1">
      <alignment horizontal="right" vertical="center"/>
    </xf>
    <xf numFmtId="0" fontId="18" fillId="0" borderId="5" xfId="0" applyFont="1" applyBorder="1" applyAlignment="1">
      <alignment horizontal="left" vertical="center" indent="2"/>
    </xf>
    <xf numFmtId="9" fontId="15" fillId="0" borderId="8" xfId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 indent="2"/>
    </xf>
    <xf numFmtId="165" fontId="19" fillId="0" borderId="7" xfId="3" applyNumberFormat="1" applyFont="1" applyFill="1" applyBorder="1" applyAlignment="1" applyProtection="1">
      <alignment horizontal="right" vertical="center"/>
    </xf>
    <xf numFmtId="0" fontId="7" fillId="6" borderId="5" xfId="0" applyFont="1" applyFill="1" applyBorder="1" applyAlignment="1">
      <alignment horizontal="left" vertical="center"/>
    </xf>
    <xf numFmtId="43" fontId="15" fillId="6" borderId="6" xfId="3" applyFont="1" applyFill="1" applyBorder="1" applyAlignment="1" applyProtection="1">
      <alignment horizontal="right" vertical="center"/>
    </xf>
    <xf numFmtId="9" fontId="17" fillId="6" borderId="7" xfId="1" applyFont="1" applyFill="1" applyBorder="1" applyAlignment="1" applyProtection="1">
      <alignment horizontal="right" vertical="center"/>
    </xf>
    <xf numFmtId="43" fontId="15" fillId="7" borderId="6" xfId="3" applyFont="1" applyFill="1" applyBorder="1" applyAlignment="1" applyProtection="1">
      <alignment horizontal="right" vertical="center"/>
    </xf>
    <xf numFmtId="0" fontId="20" fillId="0" borderId="5" xfId="0" applyFont="1" applyBorder="1" applyAlignment="1">
      <alignment horizontal="left" vertical="center" indent="4"/>
    </xf>
    <xf numFmtId="0" fontId="17" fillId="7" borderId="5" xfId="0" applyFont="1" applyFill="1" applyBorder="1" applyAlignment="1">
      <alignment horizontal="left" vertical="center" indent="4"/>
    </xf>
    <xf numFmtId="9" fontId="15" fillId="0" borderId="7" xfId="1" applyFont="1" applyFill="1" applyBorder="1" applyAlignment="1" applyProtection="1">
      <alignment horizontal="right" vertical="center"/>
    </xf>
    <xf numFmtId="0" fontId="21" fillId="9" borderId="5" xfId="0" quotePrefix="1" applyFont="1" applyFill="1" applyBorder="1" applyAlignment="1">
      <alignment horizontal="left" vertical="center" indent="4"/>
    </xf>
    <xf numFmtId="0" fontId="22" fillId="7" borderId="5" xfId="0" applyFont="1" applyFill="1" applyBorder="1" applyAlignment="1">
      <alignment horizontal="right" vertical="center"/>
    </xf>
    <xf numFmtId="0" fontId="17" fillId="7" borderId="5" xfId="0" applyFont="1" applyFill="1" applyBorder="1" applyAlignment="1">
      <alignment horizontal="left" vertical="center" indent="2"/>
    </xf>
    <xf numFmtId="0" fontId="22" fillId="0" borderId="5" xfId="0" applyFont="1" applyBorder="1" applyAlignment="1">
      <alignment horizontal="right" vertical="center"/>
    </xf>
    <xf numFmtId="43" fontId="15" fillId="0" borderId="6" xfId="3" applyFont="1" applyFill="1" applyBorder="1" applyAlignment="1" applyProtection="1">
      <alignment horizontal="right" vertical="center"/>
    </xf>
    <xf numFmtId="0" fontId="15" fillId="5" borderId="5" xfId="0" applyFont="1" applyFill="1" applyBorder="1" applyAlignment="1">
      <alignment horizontal="center" vertical="center"/>
    </xf>
    <xf numFmtId="0" fontId="5" fillId="0" borderId="9" xfId="2" applyFont="1" applyBorder="1"/>
    <xf numFmtId="43" fontId="17" fillId="0" borderId="10" xfId="3" applyFont="1" applyFill="1" applyBorder="1" applyAlignment="1" applyProtection="1">
      <alignment horizontal="right" vertical="center"/>
    </xf>
    <xf numFmtId="0" fontId="7" fillId="5" borderId="2" xfId="0" applyFont="1" applyFill="1" applyBorder="1" applyAlignment="1">
      <alignment horizontal="left" vertical="center"/>
    </xf>
    <xf numFmtId="43" fontId="15" fillId="10" borderId="3" xfId="3" applyFont="1" applyFill="1" applyBorder="1" applyAlignment="1" applyProtection="1">
      <alignment horizontal="right" vertical="center"/>
    </xf>
    <xf numFmtId="43" fontId="17" fillId="0" borderId="6" xfId="3" applyFont="1" applyFill="1" applyBorder="1" applyAlignment="1" applyProtection="1">
      <alignment horizontal="right" vertical="center"/>
      <protection locked="0"/>
    </xf>
    <xf numFmtId="43" fontId="17" fillId="8" borderId="6" xfId="3" applyFont="1" applyFill="1" applyBorder="1" applyAlignment="1" applyProtection="1">
      <alignment horizontal="right" vertical="center"/>
      <protection locked="0"/>
    </xf>
    <xf numFmtId="0" fontId="7" fillId="10" borderId="2" xfId="0" applyFont="1" applyFill="1" applyBorder="1" applyAlignment="1">
      <alignment horizontal="left" vertical="center"/>
    </xf>
    <xf numFmtId="0" fontId="17" fillId="8" borderId="9" xfId="0" applyFont="1" applyFill="1" applyBorder="1" applyAlignment="1">
      <alignment horizontal="left" vertical="center" indent="2"/>
    </xf>
    <xf numFmtId="0" fontId="18" fillId="0" borderId="5" xfId="0" applyFont="1" applyBorder="1" applyAlignment="1">
      <alignment horizontal="left" vertical="center"/>
    </xf>
    <xf numFmtId="9" fontId="17" fillId="0" borderId="6" xfId="1" applyFont="1" applyFill="1" applyBorder="1" applyAlignment="1" applyProtection="1">
      <alignment horizontal="right" vertical="center"/>
      <protection locked="0"/>
    </xf>
    <xf numFmtId="9" fontId="17" fillId="0" borderId="6" xfId="3" applyNumberFormat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/>
    </xf>
    <xf numFmtId="165" fontId="15" fillId="10" borderId="3" xfId="3" applyNumberFormat="1" applyFont="1" applyFill="1" applyBorder="1" applyAlignment="1" applyProtection="1">
      <alignment horizontal="right" vertical="center"/>
    </xf>
    <xf numFmtId="165" fontId="17" fillId="0" borderId="6" xfId="3" applyNumberFormat="1" applyFont="1" applyFill="1" applyBorder="1" applyAlignment="1" applyProtection="1">
      <alignment horizontal="right" vertical="center"/>
      <protection locked="0"/>
    </xf>
    <xf numFmtId="165" fontId="17" fillId="0" borderId="6" xfId="3" applyNumberFormat="1" applyFont="1" applyFill="1" applyBorder="1" applyAlignment="1" applyProtection="1">
      <alignment horizontal="right" vertical="center"/>
    </xf>
    <xf numFmtId="0" fontId="18" fillId="8" borderId="9" xfId="0" applyFont="1" applyFill="1" applyBorder="1" applyAlignment="1">
      <alignment horizontal="left" vertical="center" indent="2"/>
    </xf>
    <xf numFmtId="0" fontId="25" fillId="0" borderId="5" xfId="4" applyFont="1" applyBorder="1"/>
    <xf numFmtId="3" fontId="25" fillId="0" borderId="0" xfId="4" applyNumberFormat="1" applyFont="1"/>
    <xf numFmtId="0" fontId="7" fillId="7" borderId="5" xfId="0" applyFont="1" applyFill="1" applyBorder="1" applyAlignment="1">
      <alignment horizontal="left" vertical="center"/>
    </xf>
    <xf numFmtId="165" fontId="15" fillId="7" borderId="6" xfId="3" applyNumberFormat="1" applyFont="1" applyFill="1" applyBorder="1" applyAlignment="1" applyProtection="1">
      <alignment horizontal="right" vertical="center"/>
    </xf>
    <xf numFmtId="43" fontId="17" fillId="0" borderId="6" xfId="3" applyFont="1" applyFill="1" applyBorder="1" applyAlignment="1" applyProtection="1">
      <alignment horizontal="left" vertical="center"/>
      <protection locked="0"/>
    </xf>
    <xf numFmtId="166" fontId="25" fillId="0" borderId="5" xfId="3" applyNumberFormat="1" applyFont="1" applyBorder="1" applyAlignment="1" applyProtection="1">
      <alignment horizontal="left" indent="1"/>
    </xf>
    <xf numFmtId="166" fontId="26" fillId="0" borderId="6" xfId="3" applyNumberFormat="1" applyFont="1" applyFill="1" applyBorder="1" applyProtection="1"/>
    <xf numFmtId="166" fontId="26" fillId="0" borderId="5" xfId="3" applyNumberFormat="1" applyFont="1" applyFill="1" applyBorder="1" applyAlignment="1" applyProtection="1">
      <alignment horizontal="left" indent="1"/>
    </xf>
    <xf numFmtId="166" fontId="26" fillId="0" borderId="6" xfId="3" applyNumberFormat="1" applyFont="1" applyFill="1" applyBorder="1" applyProtection="1">
      <protection locked="0"/>
    </xf>
    <xf numFmtId="0" fontId="7" fillId="5" borderId="5" xfId="0" applyFont="1" applyFill="1" applyBorder="1" applyAlignment="1">
      <alignment horizontal="left" vertical="center"/>
    </xf>
    <xf numFmtId="0" fontId="20" fillId="7" borderId="5" xfId="0" applyFont="1" applyFill="1" applyBorder="1" applyAlignment="1">
      <alignment horizontal="left" vertical="center" indent="3"/>
    </xf>
    <xf numFmtId="43" fontId="15" fillId="7" borderId="6" xfId="3" applyFont="1" applyFill="1" applyBorder="1" applyAlignment="1" applyProtection="1">
      <alignment horizontal="right" vertical="center"/>
      <protection locked="0"/>
    </xf>
    <xf numFmtId="0" fontId="20" fillId="0" borderId="5" xfId="0" applyFont="1" applyBorder="1" applyAlignment="1">
      <alignment horizontal="left" vertical="center" indent="3"/>
    </xf>
    <xf numFmtId="0" fontId="16" fillId="0" borderId="5" xfId="0" applyFont="1" applyBorder="1" applyAlignment="1">
      <alignment horizontal="left" vertical="center" indent="3"/>
    </xf>
    <xf numFmtId="43" fontId="15" fillId="8" borderId="6" xfId="3" applyFont="1" applyFill="1" applyBorder="1" applyAlignment="1" applyProtection="1">
      <alignment horizontal="right" vertical="center"/>
      <protection locked="0"/>
    </xf>
    <xf numFmtId="166" fontId="26" fillId="0" borderId="5" xfId="3" applyNumberFormat="1" applyFont="1" applyBorder="1" applyAlignment="1" applyProtection="1">
      <alignment horizontal="left" indent="1"/>
    </xf>
    <xf numFmtId="167" fontId="26" fillId="0" borderId="6" xfId="5" applyNumberFormat="1" applyFont="1" applyFill="1" applyBorder="1" applyProtection="1"/>
    <xf numFmtId="0" fontId="17" fillId="8" borderId="5" xfId="0" applyFont="1" applyFill="1" applyBorder="1" applyAlignment="1">
      <alignment horizontal="left" vertical="center" indent="2"/>
    </xf>
    <xf numFmtId="166" fontId="26" fillId="0" borderId="5" xfId="3" quotePrefix="1" applyNumberFormat="1" applyFont="1" applyBorder="1" applyAlignment="1" applyProtection="1">
      <alignment horizontal="left" indent="3"/>
    </xf>
    <xf numFmtId="3" fontId="26" fillId="0" borderId="6" xfId="3" applyNumberFormat="1" applyFont="1" applyFill="1" applyBorder="1" applyProtection="1">
      <protection locked="0"/>
    </xf>
    <xf numFmtId="165" fontId="15" fillId="6" borderId="6" xfId="3" applyNumberFormat="1" applyFont="1" applyFill="1" applyBorder="1" applyAlignment="1" applyProtection="1">
      <alignment horizontal="right" vertical="center"/>
    </xf>
    <xf numFmtId="0" fontId="15" fillId="7" borderId="5" xfId="0" applyFont="1" applyFill="1" applyBorder="1" applyAlignment="1">
      <alignment horizontal="left" vertical="center" indent="2"/>
    </xf>
    <xf numFmtId="0" fontId="27" fillId="0" borderId="5" xfId="0" applyFont="1" applyBorder="1" applyAlignment="1">
      <alignment horizontal="left"/>
    </xf>
    <xf numFmtId="165" fontId="17" fillId="0" borderId="6" xfId="3" applyNumberFormat="1" applyFont="1" applyFill="1" applyBorder="1" applyAlignment="1" applyProtection="1">
      <alignment horizontal="right"/>
      <protection locked="0"/>
    </xf>
    <xf numFmtId="0" fontId="7" fillId="8" borderId="5" xfId="0" applyFont="1" applyFill="1" applyBorder="1" applyAlignment="1">
      <alignment horizontal="left" vertical="center"/>
    </xf>
    <xf numFmtId="165" fontId="17" fillId="8" borderId="6" xfId="3" applyNumberFormat="1" applyFont="1" applyFill="1" applyBorder="1" applyAlignment="1" applyProtection="1">
      <alignment horizontal="right" vertical="center"/>
      <protection locked="0"/>
    </xf>
    <xf numFmtId="0" fontId="28" fillId="7" borderId="5" xfId="0" applyFont="1" applyFill="1" applyBorder="1" applyAlignment="1">
      <alignment horizontal="left" vertical="center"/>
    </xf>
    <xf numFmtId="165" fontId="15" fillId="7" borderId="6" xfId="3" applyNumberFormat="1" applyFont="1" applyFill="1" applyBorder="1" applyAlignment="1" applyProtection="1">
      <alignment horizontal="right" vertical="center"/>
      <protection locked="0"/>
    </xf>
    <xf numFmtId="9" fontId="15" fillId="7" borderId="6" xfId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165" fontId="15" fillId="0" borderId="6" xfId="3" applyNumberFormat="1" applyFont="1" applyFill="1" applyBorder="1" applyAlignment="1" applyProtection="1">
      <alignment horizontal="right" vertical="center"/>
      <protection locked="0"/>
    </xf>
    <xf numFmtId="165" fontId="15" fillId="8" borderId="6" xfId="3" applyNumberFormat="1" applyFont="1" applyFill="1" applyBorder="1" applyAlignment="1" applyProtection="1">
      <alignment horizontal="right" vertical="center"/>
      <protection locked="0"/>
    </xf>
    <xf numFmtId="49" fontId="17" fillId="0" borderId="6" xfId="3" applyNumberFormat="1" applyFont="1" applyFill="1" applyBorder="1" applyAlignment="1" applyProtection="1">
      <alignment horizontal="right" vertical="center"/>
      <protection locked="0"/>
    </xf>
    <xf numFmtId="168" fontId="26" fillId="0" borderId="6" xfId="3" applyNumberFormat="1" applyFont="1" applyFill="1" applyBorder="1" applyProtection="1">
      <protection locked="0"/>
    </xf>
    <xf numFmtId="166" fontId="25" fillId="0" borderId="11" xfId="3" quotePrefix="1" applyNumberFormat="1" applyFont="1" applyFill="1" applyBorder="1" applyAlignment="1" applyProtection="1">
      <alignment vertical="center" wrapText="1"/>
    </xf>
    <xf numFmtId="166" fontId="26" fillId="0" borderId="6" xfId="3" applyNumberFormat="1" applyFont="1" applyFill="1" applyBorder="1" applyAlignment="1" applyProtection="1">
      <alignment vertical="center"/>
      <protection locked="0"/>
    </xf>
    <xf numFmtId="169" fontId="17" fillId="0" borderId="6" xfId="3" applyNumberFormat="1" applyFont="1" applyFill="1" applyBorder="1" applyAlignment="1" applyProtection="1">
      <alignment horizontal="right" vertical="center"/>
      <protection locked="0"/>
    </xf>
    <xf numFmtId="170" fontId="17" fillId="0" borderId="6" xfId="3" applyNumberFormat="1" applyFont="1" applyFill="1" applyBorder="1" applyAlignment="1" applyProtection="1">
      <alignment horizontal="right" vertical="center"/>
      <protection locked="0"/>
    </xf>
    <xf numFmtId="3" fontId="26" fillId="8" borderId="6" xfId="3" applyNumberFormat="1" applyFont="1" applyFill="1" applyBorder="1" applyProtection="1">
      <protection locked="0"/>
    </xf>
    <xf numFmtId="165" fontId="17" fillId="8" borderId="12" xfId="3" applyNumberFormat="1" applyFont="1" applyFill="1" applyBorder="1" applyAlignment="1" applyProtection="1">
      <alignment horizontal="right" vertical="center"/>
      <protection locked="0"/>
    </xf>
    <xf numFmtId="165" fontId="17" fillId="0" borderId="13" xfId="3" applyNumberFormat="1" applyFont="1" applyFill="1" applyBorder="1" applyAlignment="1" applyProtection="1">
      <alignment horizontal="right" vertical="center"/>
      <protection locked="0"/>
    </xf>
    <xf numFmtId="0" fontId="17" fillId="7" borderId="5" xfId="0" applyFont="1" applyFill="1" applyBorder="1" applyAlignment="1">
      <alignment horizontal="left" vertical="center"/>
    </xf>
    <xf numFmtId="165" fontId="17" fillId="7" borderId="6" xfId="3" applyNumberFormat="1" applyFont="1" applyFill="1" applyBorder="1" applyAlignment="1" applyProtection="1">
      <alignment horizontal="right" vertical="center"/>
      <protection locked="0"/>
    </xf>
    <xf numFmtId="1" fontId="17" fillId="0" borderId="6" xfId="6" applyNumberFormat="1" applyFont="1" applyFill="1" applyBorder="1" applyAlignment="1" applyProtection="1">
      <alignment horizontal="right" vertical="center"/>
      <protection locked="0"/>
    </xf>
    <xf numFmtId="0" fontId="18" fillId="0" borderId="5" xfId="0" applyFont="1" applyBorder="1" applyAlignment="1">
      <alignment horizontal="left"/>
    </xf>
    <xf numFmtId="165" fontId="17" fillId="8" borderId="6" xfId="3" applyNumberFormat="1" applyFont="1" applyFill="1" applyBorder="1" applyAlignment="1" applyProtection="1">
      <alignment horizontal="right"/>
      <protection locked="0"/>
    </xf>
    <xf numFmtId="0" fontId="26" fillId="0" borderId="14" xfId="4" applyFont="1" applyBorder="1"/>
    <xf numFmtId="167" fontId="26" fillId="0" borderId="15" xfId="4" applyNumberFormat="1" applyFont="1" applyBorder="1" applyAlignment="1">
      <alignment horizontal="right"/>
    </xf>
    <xf numFmtId="0" fontId="26" fillId="0" borderId="16" xfId="4" applyFont="1" applyBorder="1"/>
    <xf numFmtId="167" fontId="26" fillId="0" borderId="0" xfId="4" applyNumberFormat="1" applyFont="1"/>
    <xf numFmtId="0" fontId="28" fillId="8" borderId="5" xfId="0" applyFont="1" applyFill="1" applyBorder="1" applyAlignment="1">
      <alignment horizontal="left" vertical="center"/>
    </xf>
    <xf numFmtId="0" fontId="26" fillId="0" borderId="17" xfId="4" applyFont="1" applyBorder="1" applyAlignment="1">
      <alignment horizontal="left" indent="1"/>
    </xf>
    <xf numFmtId="167" fontId="26" fillId="0" borderId="6" xfId="4" applyNumberFormat="1" applyFont="1" applyBorder="1" applyAlignment="1" applyProtection="1">
      <alignment horizontal="right"/>
      <protection locked="0"/>
    </xf>
    <xf numFmtId="167" fontId="26" fillId="0" borderId="12" xfId="4" applyNumberFormat="1" applyFont="1" applyBorder="1" applyAlignment="1" applyProtection="1">
      <alignment horizontal="right"/>
      <protection locked="0"/>
    </xf>
    <xf numFmtId="165" fontId="15" fillId="0" borderId="6" xfId="3" applyNumberFormat="1" applyFont="1" applyFill="1" applyBorder="1" applyAlignment="1" applyProtection="1">
      <alignment horizontal="right" vertical="center"/>
    </xf>
    <xf numFmtId="165" fontId="15" fillId="0" borderId="18" xfId="3" applyNumberFormat="1" applyFont="1" applyFill="1" applyBorder="1" applyAlignment="1" applyProtection="1">
      <alignment horizontal="right" vertical="center"/>
    </xf>
    <xf numFmtId="165" fontId="15" fillId="0" borderId="15" xfId="3" applyNumberFormat="1" applyFont="1" applyFill="1" applyBorder="1" applyAlignment="1" applyProtection="1">
      <alignment horizontal="right" vertical="center"/>
    </xf>
    <xf numFmtId="165" fontId="17" fillId="0" borderId="12" xfId="3" applyNumberFormat="1" applyFont="1" applyFill="1" applyBorder="1" applyAlignment="1" applyProtection="1">
      <alignment horizontal="right" vertical="center"/>
      <protection locked="0"/>
    </xf>
    <xf numFmtId="0" fontId="18" fillId="0" borderId="19" xfId="0" applyFont="1" applyBorder="1" applyAlignment="1">
      <alignment horizontal="left" vertical="center"/>
    </xf>
    <xf numFmtId="165" fontId="17" fillId="0" borderId="20" xfId="3" applyNumberFormat="1" applyFont="1" applyFill="1" applyBorder="1" applyAlignment="1" applyProtection="1">
      <alignment horizontal="right" vertical="center"/>
      <protection locked="0"/>
    </xf>
    <xf numFmtId="165" fontId="17" fillId="8" borderId="21" xfId="3" applyNumberFormat="1" applyFont="1" applyFill="1" applyBorder="1" applyAlignment="1" applyProtection="1">
      <alignment horizontal="right" vertical="center"/>
      <protection locked="0"/>
    </xf>
    <xf numFmtId="165" fontId="17" fillId="0" borderId="22" xfId="3" applyNumberFormat="1" applyFont="1" applyFill="1" applyBorder="1" applyAlignment="1" applyProtection="1">
      <alignment horizontal="right" vertical="center"/>
      <protection locked="0"/>
    </xf>
    <xf numFmtId="0" fontId="26" fillId="0" borderId="0" xfId="4" applyFont="1"/>
    <xf numFmtId="49" fontId="30" fillId="0" borderId="0" xfId="4" applyNumberFormat="1" applyFont="1"/>
    <xf numFmtId="1" fontId="2" fillId="2" borderId="0" xfId="0" applyNumberFormat="1" applyFont="1" applyFill="1" applyAlignment="1">
      <alignment horizontal="center"/>
    </xf>
    <xf numFmtId="1" fontId="6" fillId="2" borderId="0" xfId="2" applyNumberFormat="1" applyFont="1" applyFill="1" applyAlignment="1">
      <alignment horizontal="center"/>
    </xf>
    <xf numFmtId="1" fontId="7" fillId="2" borderId="0" xfId="2" applyNumberFormat="1" applyFont="1" applyFill="1" applyAlignment="1">
      <alignment horizontal="center"/>
    </xf>
    <xf numFmtId="1" fontId="8" fillId="3" borderId="0" xfId="2" applyNumberFormat="1" applyFont="1" applyFill="1" applyAlignment="1">
      <alignment horizontal="center"/>
    </xf>
  </cellXfs>
  <cellStyles count="7">
    <cellStyle name="Millares 2" xfId="3" xr:uid="{8BD429A7-F9B4-43AC-99EB-FDFE12F01235}"/>
    <cellStyle name="Millares 2 2" xfId="5" xr:uid="{7F4DCD66-F1F8-4331-A340-6E29973E4BCF}"/>
    <cellStyle name="Moneda 2" xfId="6" xr:uid="{F0C44F2C-FEE3-4842-9D93-2074C4BDAFEC}"/>
    <cellStyle name="Normal" xfId="0" builtinId="0"/>
    <cellStyle name="Normal 2_ALDAMA 03 MAR 2009 MODIF_PIGOO CONCENTRADOPROG_INDIC_GESTION ORG  OP rvh" xfId="4" xr:uid="{D61B3A8B-F111-4F38-81D5-A026ACF9126D}"/>
    <cellStyle name="Normal_FORMATO DEL PPTO. 2002  SEPT. 4 2" xfId="2" xr:uid="{6B23F618-7A7D-4797-BAEB-76D1A3EE4B6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69EEFC10-8E6C-4A9F-976D-88F39C884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6F569FED-782E-4BBB-BF8E-217A6652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07B999AC-15AC-4CB9-AB84-42BDF4C3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5" name="3 Imagen">
          <a:extLst>
            <a:ext uri="{FF2B5EF4-FFF2-40B4-BE49-F238E27FC236}">
              <a16:creationId xmlns:a16="http://schemas.microsoft.com/office/drawing/2014/main" id="{2DC55765-B420-4518-9874-3FA0E6A3D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6" name="4 Imagen">
          <a:extLst>
            <a:ext uri="{FF2B5EF4-FFF2-40B4-BE49-F238E27FC236}">
              <a16:creationId xmlns:a16="http://schemas.microsoft.com/office/drawing/2014/main" id="{8C64BFAD-06F3-4F88-854B-B56783BA2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7" name="3 Imagen">
          <a:extLst>
            <a:ext uri="{FF2B5EF4-FFF2-40B4-BE49-F238E27FC236}">
              <a16:creationId xmlns:a16="http://schemas.microsoft.com/office/drawing/2014/main" id="{8C49E651-B1B6-4D22-93FC-F6E155FCE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8" name="3 Imagen">
          <a:extLst>
            <a:ext uri="{FF2B5EF4-FFF2-40B4-BE49-F238E27FC236}">
              <a16:creationId xmlns:a16="http://schemas.microsoft.com/office/drawing/2014/main" id="{445C2B3F-19CC-44BE-8CC3-429A63A28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9" name="4 Imagen">
          <a:extLst>
            <a:ext uri="{FF2B5EF4-FFF2-40B4-BE49-F238E27FC236}">
              <a16:creationId xmlns:a16="http://schemas.microsoft.com/office/drawing/2014/main" id="{605E6F9A-A83F-42E0-8F49-187239E35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10" name="3 Imagen">
          <a:extLst>
            <a:ext uri="{FF2B5EF4-FFF2-40B4-BE49-F238E27FC236}">
              <a16:creationId xmlns:a16="http://schemas.microsoft.com/office/drawing/2014/main" id="{18358603-AFB9-409F-A057-CA74F4C03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11" name="3 Imagen">
          <a:extLst>
            <a:ext uri="{FF2B5EF4-FFF2-40B4-BE49-F238E27FC236}">
              <a16:creationId xmlns:a16="http://schemas.microsoft.com/office/drawing/2014/main" id="{DA539E48-1265-40E0-926A-7D08C00FE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12" name="4 Imagen">
          <a:extLst>
            <a:ext uri="{FF2B5EF4-FFF2-40B4-BE49-F238E27FC236}">
              <a16:creationId xmlns:a16="http://schemas.microsoft.com/office/drawing/2014/main" id="{4B2F404F-5E5E-4747-9C5E-144FE1FC4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13" name="3 Imagen">
          <a:extLst>
            <a:ext uri="{FF2B5EF4-FFF2-40B4-BE49-F238E27FC236}">
              <a16:creationId xmlns:a16="http://schemas.microsoft.com/office/drawing/2014/main" id="{52F4EDB2-71D4-4543-9FC2-DEA961304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14" name="3 Imagen">
          <a:extLst>
            <a:ext uri="{FF2B5EF4-FFF2-40B4-BE49-F238E27FC236}">
              <a16:creationId xmlns:a16="http://schemas.microsoft.com/office/drawing/2014/main" id="{531A7149-8E1B-4159-AC4D-A819F51E5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15" name="4 Imagen">
          <a:extLst>
            <a:ext uri="{FF2B5EF4-FFF2-40B4-BE49-F238E27FC236}">
              <a16:creationId xmlns:a16="http://schemas.microsoft.com/office/drawing/2014/main" id="{1F3B8055-0C4C-47E4-9122-FF6B18942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16" name="3 Imagen">
          <a:extLst>
            <a:ext uri="{FF2B5EF4-FFF2-40B4-BE49-F238E27FC236}">
              <a16:creationId xmlns:a16="http://schemas.microsoft.com/office/drawing/2014/main" id="{EFA0BA48-3DDF-475A-9A29-27EB2114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17" name="3 Imagen">
          <a:extLst>
            <a:ext uri="{FF2B5EF4-FFF2-40B4-BE49-F238E27FC236}">
              <a16:creationId xmlns:a16="http://schemas.microsoft.com/office/drawing/2014/main" id="{C76EC55E-31A3-4560-9BDE-153B7E2DF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18" name="4 Imagen">
          <a:extLst>
            <a:ext uri="{FF2B5EF4-FFF2-40B4-BE49-F238E27FC236}">
              <a16:creationId xmlns:a16="http://schemas.microsoft.com/office/drawing/2014/main" id="{4F7EA3BC-1AB3-420E-B454-3AC1A5A8B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19" name="3 Imagen">
          <a:extLst>
            <a:ext uri="{FF2B5EF4-FFF2-40B4-BE49-F238E27FC236}">
              <a16:creationId xmlns:a16="http://schemas.microsoft.com/office/drawing/2014/main" id="{B9EFB4E7-843C-4860-AB61-648AB7D71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0" name="3 Imagen">
          <a:extLst>
            <a:ext uri="{FF2B5EF4-FFF2-40B4-BE49-F238E27FC236}">
              <a16:creationId xmlns:a16="http://schemas.microsoft.com/office/drawing/2014/main" id="{3FA99F67-DCFD-4FD6-993A-C6427E03D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21" name="4 Imagen">
          <a:extLst>
            <a:ext uri="{FF2B5EF4-FFF2-40B4-BE49-F238E27FC236}">
              <a16:creationId xmlns:a16="http://schemas.microsoft.com/office/drawing/2014/main" id="{5877329E-EB4A-4A7E-89D0-51B2EA714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22" name="3 Imagen">
          <a:extLst>
            <a:ext uri="{FF2B5EF4-FFF2-40B4-BE49-F238E27FC236}">
              <a16:creationId xmlns:a16="http://schemas.microsoft.com/office/drawing/2014/main" id="{CDAD5139-321A-4980-BD72-A9BC7766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3" name="3 Imagen">
          <a:extLst>
            <a:ext uri="{FF2B5EF4-FFF2-40B4-BE49-F238E27FC236}">
              <a16:creationId xmlns:a16="http://schemas.microsoft.com/office/drawing/2014/main" id="{599F4129-4C5A-4FF0-93F7-C7BF8B9B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24" name="4 Imagen">
          <a:extLst>
            <a:ext uri="{FF2B5EF4-FFF2-40B4-BE49-F238E27FC236}">
              <a16:creationId xmlns:a16="http://schemas.microsoft.com/office/drawing/2014/main" id="{D4E2F767-F930-435D-BAFC-C14B7A10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25" name="3 Imagen">
          <a:extLst>
            <a:ext uri="{FF2B5EF4-FFF2-40B4-BE49-F238E27FC236}">
              <a16:creationId xmlns:a16="http://schemas.microsoft.com/office/drawing/2014/main" id="{58173A5B-7656-4C2D-A48A-6711C1CC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6" name="3 Imagen">
          <a:extLst>
            <a:ext uri="{FF2B5EF4-FFF2-40B4-BE49-F238E27FC236}">
              <a16:creationId xmlns:a16="http://schemas.microsoft.com/office/drawing/2014/main" id="{3720C68A-6F3A-410C-AE19-65A8A1185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27" name="4 Imagen">
          <a:extLst>
            <a:ext uri="{FF2B5EF4-FFF2-40B4-BE49-F238E27FC236}">
              <a16:creationId xmlns:a16="http://schemas.microsoft.com/office/drawing/2014/main" id="{22A46059-D5F5-4CAA-A53A-DD2E1740A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28" name="3 Imagen">
          <a:extLst>
            <a:ext uri="{FF2B5EF4-FFF2-40B4-BE49-F238E27FC236}">
              <a16:creationId xmlns:a16="http://schemas.microsoft.com/office/drawing/2014/main" id="{837D86DB-847D-403C-A3B1-50575A90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9" name="3 Imagen">
          <a:extLst>
            <a:ext uri="{FF2B5EF4-FFF2-40B4-BE49-F238E27FC236}">
              <a16:creationId xmlns:a16="http://schemas.microsoft.com/office/drawing/2014/main" id="{C163F419-ED10-4F7C-88D6-FBD36ABD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0" name="4 Imagen">
          <a:extLst>
            <a:ext uri="{FF2B5EF4-FFF2-40B4-BE49-F238E27FC236}">
              <a16:creationId xmlns:a16="http://schemas.microsoft.com/office/drawing/2014/main" id="{BE4BD9FD-CEC9-4053-BA3A-8BBACBB69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31" name="3 Imagen">
          <a:extLst>
            <a:ext uri="{FF2B5EF4-FFF2-40B4-BE49-F238E27FC236}">
              <a16:creationId xmlns:a16="http://schemas.microsoft.com/office/drawing/2014/main" id="{DB13623F-DB5D-4A2C-9C19-158C47DA2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32" name="3 Imagen">
          <a:extLst>
            <a:ext uri="{FF2B5EF4-FFF2-40B4-BE49-F238E27FC236}">
              <a16:creationId xmlns:a16="http://schemas.microsoft.com/office/drawing/2014/main" id="{3C6FEFD4-94B1-4F82-844F-B97BEF7A1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3" name="4 Imagen">
          <a:extLst>
            <a:ext uri="{FF2B5EF4-FFF2-40B4-BE49-F238E27FC236}">
              <a16:creationId xmlns:a16="http://schemas.microsoft.com/office/drawing/2014/main" id="{ACC65A33-DA06-41ED-9F5C-23C2C25F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34" name="3 Imagen">
          <a:extLst>
            <a:ext uri="{FF2B5EF4-FFF2-40B4-BE49-F238E27FC236}">
              <a16:creationId xmlns:a16="http://schemas.microsoft.com/office/drawing/2014/main" id="{88777E20-7E8C-4CB9-B444-D2D0E44C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35" name="3 Imagen">
          <a:extLst>
            <a:ext uri="{FF2B5EF4-FFF2-40B4-BE49-F238E27FC236}">
              <a16:creationId xmlns:a16="http://schemas.microsoft.com/office/drawing/2014/main" id="{74E5F0CA-E769-4126-9FBF-9AD49FB8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6" name="4 Imagen">
          <a:extLst>
            <a:ext uri="{FF2B5EF4-FFF2-40B4-BE49-F238E27FC236}">
              <a16:creationId xmlns:a16="http://schemas.microsoft.com/office/drawing/2014/main" id="{72174B64-73FF-4548-88DC-8FD347CB9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37" name="3 Imagen">
          <a:extLst>
            <a:ext uri="{FF2B5EF4-FFF2-40B4-BE49-F238E27FC236}">
              <a16:creationId xmlns:a16="http://schemas.microsoft.com/office/drawing/2014/main" id="{5132503D-0663-4691-B3DC-B0F984111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38" name="3 Imagen">
          <a:extLst>
            <a:ext uri="{FF2B5EF4-FFF2-40B4-BE49-F238E27FC236}">
              <a16:creationId xmlns:a16="http://schemas.microsoft.com/office/drawing/2014/main" id="{A8071CDC-F059-4668-8674-14EF4E9F4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9" name="4 Imagen">
          <a:extLst>
            <a:ext uri="{FF2B5EF4-FFF2-40B4-BE49-F238E27FC236}">
              <a16:creationId xmlns:a16="http://schemas.microsoft.com/office/drawing/2014/main" id="{0E1F90A4-976A-4AF1-9FD0-DFE99167C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0" name="3 Imagen">
          <a:extLst>
            <a:ext uri="{FF2B5EF4-FFF2-40B4-BE49-F238E27FC236}">
              <a16:creationId xmlns:a16="http://schemas.microsoft.com/office/drawing/2014/main" id="{30D4FAA9-7D95-4A01-8AE1-2B57CFBE0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41" name="3 Imagen">
          <a:extLst>
            <a:ext uri="{FF2B5EF4-FFF2-40B4-BE49-F238E27FC236}">
              <a16:creationId xmlns:a16="http://schemas.microsoft.com/office/drawing/2014/main" id="{7BCDCB4D-39E2-415D-9924-F50D897A1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42" name="4 Imagen">
          <a:extLst>
            <a:ext uri="{FF2B5EF4-FFF2-40B4-BE49-F238E27FC236}">
              <a16:creationId xmlns:a16="http://schemas.microsoft.com/office/drawing/2014/main" id="{8C568B76-25BC-4067-BDD5-B9F81BA7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3" name="3 Imagen">
          <a:extLst>
            <a:ext uri="{FF2B5EF4-FFF2-40B4-BE49-F238E27FC236}">
              <a16:creationId xmlns:a16="http://schemas.microsoft.com/office/drawing/2014/main" id="{012C83DF-540E-4B22-82DC-8BB1B06D1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44" name="3 Imagen">
          <a:extLst>
            <a:ext uri="{FF2B5EF4-FFF2-40B4-BE49-F238E27FC236}">
              <a16:creationId xmlns:a16="http://schemas.microsoft.com/office/drawing/2014/main" id="{EDAEFA20-A1EA-443E-AEBB-E8220D0E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45" name="4 Imagen">
          <a:extLst>
            <a:ext uri="{FF2B5EF4-FFF2-40B4-BE49-F238E27FC236}">
              <a16:creationId xmlns:a16="http://schemas.microsoft.com/office/drawing/2014/main" id="{D916D410-0512-4D17-810D-99F8EC250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6" name="3 Imagen">
          <a:extLst>
            <a:ext uri="{FF2B5EF4-FFF2-40B4-BE49-F238E27FC236}">
              <a16:creationId xmlns:a16="http://schemas.microsoft.com/office/drawing/2014/main" id="{B2BDD343-0EC0-4199-8B70-8E4269D7D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47" name="3 Imagen">
          <a:extLst>
            <a:ext uri="{FF2B5EF4-FFF2-40B4-BE49-F238E27FC236}">
              <a16:creationId xmlns:a16="http://schemas.microsoft.com/office/drawing/2014/main" id="{E15BB816-B7BD-448B-8132-97CFC70F0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48" name="4 Imagen">
          <a:extLst>
            <a:ext uri="{FF2B5EF4-FFF2-40B4-BE49-F238E27FC236}">
              <a16:creationId xmlns:a16="http://schemas.microsoft.com/office/drawing/2014/main" id="{608B37BA-CC52-4D0E-AF46-4BBBF6E44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9" name="3 Imagen">
          <a:extLst>
            <a:ext uri="{FF2B5EF4-FFF2-40B4-BE49-F238E27FC236}">
              <a16:creationId xmlns:a16="http://schemas.microsoft.com/office/drawing/2014/main" id="{6D6172CE-E725-4F01-8DC3-3C074FBED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50" name="3 Imagen">
          <a:extLst>
            <a:ext uri="{FF2B5EF4-FFF2-40B4-BE49-F238E27FC236}">
              <a16:creationId xmlns:a16="http://schemas.microsoft.com/office/drawing/2014/main" id="{08D5F173-1FB0-4DA0-AE16-EE74EED0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51" name="4 Imagen">
          <a:extLst>
            <a:ext uri="{FF2B5EF4-FFF2-40B4-BE49-F238E27FC236}">
              <a16:creationId xmlns:a16="http://schemas.microsoft.com/office/drawing/2014/main" id="{D259FBC1-3E79-474E-9496-2445E28D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52" name="3 Imagen">
          <a:extLst>
            <a:ext uri="{FF2B5EF4-FFF2-40B4-BE49-F238E27FC236}">
              <a16:creationId xmlns:a16="http://schemas.microsoft.com/office/drawing/2014/main" id="{D33EB069-047A-40C1-BD08-A4CA9750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53" name="3 Imagen">
          <a:extLst>
            <a:ext uri="{FF2B5EF4-FFF2-40B4-BE49-F238E27FC236}">
              <a16:creationId xmlns:a16="http://schemas.microsoft.com/office/drawing/2014/main" id="{C76FA13C-2FAF-4DD3-9E19-1ED436CE7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54" name="4 Imagen">
          <a:extLst>
            <a:ext uri="{FF2B5EF4-FFF2-40B4-BE49-F238E27FC236}">
              <a16:creationId xmlns:a16="http://schemas.microsoft.com/office/drawing/2014/main" id="{EB306F31-49A0-4E1F-8844-647E28B71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55" name="3 Imagen">
          <a:extLst>
            <a:ext uri="{FF2B5EF4-FFF2-40B4-BE49-F238E27FC236}">
              <a16:creationId xmlns:a16="http://schemas.microsoft.com/office/drawing/2014/main" id="{C69E47DE-2E17-4AB2-A521-6E81FCC82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56" name="3 Imagen">
          <a:extLst>
            <a:ext uri="{FF2B5EF4-FFF2-40B4-BE49-F238E27FC236}">
              <a16:creationId xmlns:a16="http://schemas.microsoft.com/office/drawing/2014/main" id="{9354E054-0290-4D96-9BE2-F76407847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57" name="4 Imagen">
          <a:extLst>
            <a:ext uri="{FF2B5EF4-FFF2-40B4-BE49-F238E27FC236}">
              <a16:creationId xmlns:a16="http://schemas.microsoft.com/office/drawing/2014/main" id="{147FCE02-0A92-4F8E-95C1-4B05F44CD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58" name="3 Imagen">
          <a:extLst>
            <a:ext uri="{FF2B5EF4-FFF2-40B4-BE49-F238E27FC236}">
              <a16:creationId xmlns:a16="http://schemas.microsoft.com/office/drawing/2014/main" id="{C665AB83-78F6-43AA-BDB7-53B1BE958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Desktop\Plantilla%20Indicadores%20y%20PIGOO%20%202022%20%20JRAS%20L%20CARDENAS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/>
      <sheetData sheetId="1">
        <row r="190">
          <cell r="D190">
            <v>36</v>
          </cell>
          <cell r="E190">
            <v>49</v>
          </cell>
          <cell r="F190">
            <v>39</v>
          </cell>
          <cell r="G190">
            <v>58</v>
          </cell>
          <cell r="H190">
            <v>49</v>
          </cell>
          <cell r="I190">
            <v>24</v>
          </cell>
          <cell r="J190">
            <v>24</v>
          </cell>
          <cell r="K190">
            <v>57</v>
          </cell>
          <cell r="L190">
            <v>34</v>
          </cell>
          <cell r="M190">
            <v>19</v>
          </cell>
          <cell r="N190">
            <v>22</v>
          </cell>
          <cell r="O190">
            <v>15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8C8E-D3EF-461E-9B09-56C3F894B57C}">
  <dimension ref="A1:R209"/>
  <sheetViews>
    <sheetView tabSelected="1" topLeftCell="A193" workbookViewId="0">
      <selection activeCell="H210" sqref="H210"/>
    </sheetView>
  </sheetViews>
  <sheetFormatPr baseColWidth="10" defaultRowHeight="15" x14ac:dyDescent="0.25"/>
  <cols>
    <col min="1" max="1" width="44" style="122" customWidth="1"/>
    <col min="2" max="2" width="15.5703125" style="109" bestFit="1" customWidth="1"/>
    <col min="3" max="15" width="15.5703125" style="122" bestFit="1" customWidth="1"/>
    <col min="16" max="16" width="17.85546875" style="122" customWidth="1"/>
    <col min="17" max="17" width="14.42578125" style="122" bestFit="1" customWidth="1"/>
    <col min="18" max="18" width="8.5703125" style="123" bestFit="1" customWidth="1"/>
    <col min="19" max="19" width="22" customWidth="1"/>
    <col min="20" max="20" width="21.28515625" customWidth="1"/>
  </cols>
  <sheetData>
    <row r="1" spans="1:18" ht="20.2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 ht="15.75" x14ac:dyDescent="0.25">
      <c r="A4" s="126" t="s">
        <v>171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8.2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ht="8.2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 ht="15.75" x14ac:dyDescent="0.25">
      <c r="A8" s="2"/>
      <c r="B8" s="3"/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/>
      <c r="O8" s="5"/>
      <c r="P8" s="5"/>
      <c r="Q8" s="5"/>
      <c r="R8" s="6"/>
    </row>
    <row r="9" spans="1:18" ht="42" customHeight="1" x14ac:dyDescent="0.25">
      <c r="A9" s="7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9" t="s">
        <v>19</v>
      </c>
    </row>
    <row r="10" spans="1:18" ht="15.75" x14ac:dyDescent="0.25">
      <c r="A10" s="10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ht="15.75" x14ac:dyDescent="0.25">
      <c r="A11" s="13" t="s">
        <v>21</v>
      </c>
      <c r="B11" s="14">
        <f>+B12+B19</f>
        <v>983834.51</v>
      </c>
      <c r="C11" s="14">
        <f>+C12+C19</f>
        <v>857137.97000000009</v>
      </c>
      <c r="D11" s="14">
        <f>+D12+D19</f>
        <v>1652218.24</v>
      </c>
      <c r="E11" s="14">
        <f>+E12+E19</f>
        <v>958990.33000000007</v>
      </c>
      <c r="F11" s="14">
        <f>+F12+F19</f>
        <v>1135799.2499999998</v>
      </c>
      <c r="G11" s="14">
        <f t="shared" ref="G11:M11" si="0">+G12+G19</f>
        <v>1116000.53</v>
      </c>
      <c r="H11" s="14">
        <f t="shared" si="0"/>
        <v>1184828.04</v>
      </c>
      <c r="I11" s="14">
        <f t="shared" si="0"/>
        <v>1252117.67</v>
      </c>
      <c r="J11" s="14">
        <f t="shared" si="0"/>
        <v>900754.12000000011</v>
      </c>
      <c r="K11" s="14">
        <f t="shared" si="0"/>
        <v>838639.99</v>
      </c>
      <c r="L11" s="14">
        <f t="shared" si="0"/>
        <v>904605.6100000001</v>
      </c>
      <c r="M11" s="14">
        <f t="shared" si="0"/>
        <v>840515.32000000007</v>
      </c>
      <c r="N11" s="14">
        <f>+N12+N19</f>
        <v>12625441.58</v>
      </c>
      <c r="O11" s="14">
        <f>+O12+O19</f>
        <v>10338767.449999999</v>
      </c>
      <c r="P11" s="14">
        <f>+P12+P19</f>
        <v>10338767.449999999</v>
      </c>
      <c r="Q11" s="14">
        <f>+N11-P11</f>
        <v>2286674.1300000008</v>
      </c>
      <c r="R11" s="15">
        <f t="shared" ref="R11:R17" si="1">+Q11/P11</f>
        <v>0.22117473297070833</v>
      </c>
    </row>
    <row r="12" spans="1:18" x14ac:dyDescent="0.25">
      <c r="A12" s="16" t="s">
        <v>22</v>
      </c>
      <c r="B12" s="17">
        <f>B13+B16+B17</f>
        <v>980352.63</v>
      </c>
      <c r="C12" s="17">
        <f t="shared" ref="C12:M12" si="2">C13+C16+C17</f>
        <v>855686.56</v>
      </c>
      <c r="D12" s="17">
        <f t="shared" si="2"/>
        <v>1038098.67</v>
      </c>
      <c r="E12" s="17">
        <f t="shared" si="2"/>
        <v>956664.70000000007</v>
      </c>
      <c r="F12" s="17">
        <f>F13+F16+F17</f>
        <v>1127307.3599999999</v>
      </c>
      <c r="G12" s="17">
        <f>G13+G16+G17+G18</f>
        <v>1107338.8600000001</v>
      </c>
      <c r="H12" s="17">
        <f t="shared" si="2"/>
        <v>1178358.6500000001</v>
      </c>
      <c r="I12" s="17">
        <f t="shared" si="2"/>
        <v>1084342.5399999998</v>
      </c>
      <c r="J12" s="17">
        <f t="shared" si="2"/>
        <v>887357.56</v>
      </c>
      <c r="K12" s="17">
        <f t="shared" si="2"/>
        <v>818411.46</v>
      </c>
      <c r="L12" s="17">
        <f t="shared" si="2"/>
        <v>877392.44000000006</v>
      </c>
      <c r="M12" s="17">
        <f t="shared" si="2"/>
        <v>813587.76</v>
      </c>
      <c r="N12" s="17">
        <f>+N13+N16+N17</f>
        <v>11724899.189999999</v>
      </c>
      <c r="O12" s="17">
        <f>+O13+O16+O17</f>
        <v>9570892.4499999993</v>
      </c>
      <c r="P12" s="17">
        <f>+P13+P16+P17</f>
        <v>9570892.4499999993</v>
      </c>
      <c r="Q12" s="17">
        <f>+N12-P12</f>
        <v>2154006.7400000002</v>
      </c>
      <c r="R12" s="18">
        <f t="shared" si="1"/>
        <v>0.2250580864065608</v>
      </c>
    </row>
    <row r="13" spans="1:18" x14ac:dyDescent="0.25">
      <c r="A13" s="19" t="s">
        <v>23</v>
      </c>
      <c r="B13" s="17">
        <f t="shared" ref="B13:M13" si="3">+B14+B15</f>
        <v>1083545.74</v>
      </c>
      <c r="C13" s="17">
        <f t="shared" si="3"/>
        <v>957274.07000000007</v>
      </c>
      <c r="D13" s="17">
        <f t="shared" si="3"/>
        <v>1154512.17</v>
      </c>
      <c r="E13" s="17">
        <f t="shared" si="3"/>
        <v>1032993.3</v>
      </c>
      <c r="F13" s="17">
        <f>+F14+F15</f>
        <v>1197847.43</v>
      </c>
      <c r="G13" s="17">
        <f t="shared" ref="G13" si="4">+G14+G15</f>
        <v>1168484.25</v>
      </c>
      <c r="H13" s="17">
        <f t="shared" si="3"/>
        <v>1255475.8500000001</v>
      </c>
      <c r="I13" s="17">
        <f t="shared" si="3"/>
        <v>1190747.2999999998</v>
      </c>
      <c r="J13" s="17">
        <f t="shared" si="3"/>
        <v>1004108.7100000001</v>
      </c>
      <c r="K13" s="17">
        <f t="shared" si="3"/>
        <v>1035829.99</v>
      </c>
      <c r="L13" s="17">
        <f t="shared" si="3"/>
        <v>1033507.66</v>
      </c>
      <c r="M13" s="17">
        <f t="shared" si="3"/>
        <v>1065452.53</v>
      </c>
      <c r="N13" s="17">
        <f>+N14+N15</f>
        <v>13179779</v>
      </c>
      <c r="O13" s="17">
        <f>+O14+O15</f>
        <v>9570892.4499999993</v>
      </c>
      <c r="P13" s="17">
        <f>+P14+P15</f>
        <v>9570892.4499999993</v>
      </c>
      <c r="Q13" s="17">
        <f>+N13-P13</f>
        <v>3608886.5500000007</v>
      </c>
      <c r="R13" s="18">
        <f t="shared" si="1"/>
        <v>0.37706896915344618</v>
      </c>
    </row>
    <row r="14" spans="1:18" x14ac:dyDescent="0.25">
      <c r="A14" s="20" t="s">
        <v>24</v>
      </c>
      <c r="B14" s="21">
        <v>950014.12</v>
      </c>
      <c r="C14" s="21">
        <v>816310.77</v>
      </c>
      <c r="D14" s="21">
        <v>1003463.36</v>
      </c>
      <c r="E14" s="21">
        <v>905920.56</v>
      </c>
      <c r="F14" s="21">
        <v>1070666.96</v>
      </c>
      <c r="G14" s="21">
        <v>1072580.03</v>
      </c>
      <c r="H14" s="22">
        <v>1168325.97</v>
      </c>
      <c r="I14" s="22">
        <v>1059418.68</v>
      </c>
      <c r="J14" s="22">
        <v>916468.66</v>
      </c>
      <c r="K14" s="21">
        <v>791530.74</v>
      </c>
      <c r="L14" s="21">
        <v>825798.39</v>
      </c>
      <c r="M14" s="21">
        <v>827077.96</v>
      </c>
      <c r="N14" s="21">
        <f t="shared" ref="N14:N19" si="5">SUM(B14:M14)</f>
        <v>11407576.199999999</v>
      </c>
      <c r="O14" s="21">
        <v>9053293</v>
      </c>
      <c r="P14" s="21">
        <f t="shared" ref="P14:P19" si="6">+O14/12*$R$20</f>
        <v>9053293</v>
      </c>
      <c r="Q14" s="21">
        <f t="shared" ref="Q14:Q19" si="7">+N14-P14</f>
        <v>2354283.1999999993</v>
      </c>
      <c r="R14" s="23">
        <f t="shared" si="1"/>
        <v>0.26004716736771905</v>
      </c>
    </row>
    <row r="15" spans="1:18" x14ac:dyDescent="0.25">
      <c r="A15" s="20" t="s">
        <v>25</v>
      </c>
      <c r="B15" s="21">
        <v>133531.62</v>
      </c>
      <c r="C15" s="21">
        <v>140963.29999999999</v>
      </c>
      <c r="D15" s="21">
        <v>151048.81</v>
      </c>
      <c r="E15" s="21">
        <v>127072.74</v>
      </c>
      <c r="F15" s="21">
        <v>127180.47</v>
      </c>
      <c r="G15" s="21">
        <v>95904.22</v>
      </c>
      <c r="H15" s="22">
        <v>87149.88</v>
      </c>
      <c r="I15" s="22">
        <v>131328.62</v>
      </c>
      <c r="J15" s="22">
        <v>87640.05</v>
      </c>
      <c r="K15" s="21">
        <v>244299.25</v>
      </c>
      <c r="L15" s="21">
        <v>207709.27</v>
      </c>
      <c r="M15" s="21">
        <v>238374.57</v>
      </c>
      <c r="N15" s="21">
        <f t="shared" si="5"/>
        <v>1772202.8</v>
      </c>
      <c r="O15" s="21">
        <v>517599.45</v>
      </c>
      <c r="P15" s="21">
        <f t="shared" si="6"/>
        <v>517599.44999999995</v>
      </c>
      <c r="Q15" s="21">
        <f t="shared" si="7"/>
        <v>1254603.3500000001</v>
      </c>
      <c r="R15" s="23">
        <f t="shared" si="1"/>
        <v>2.423888491380739</v>
      </c>
    </row>
    <row r="16" spans="1:18" x14ac:dyDescent="0.25">
      <c r="A16" s="24" t="s">
        <v>26</v>
      </c>
      <c r="B16" s="25">
        <v>-46557.279999999999</v>
      </c>
      <c r="C16" s="25">
        <v>-49454.65</v>
      </c>
      <c r="D16" s="25">
        <v>-48256.9</v>
      </c>
      <c r="E16" s="25">
        <v>-49062.14</v>
      </c>
      <c r="F16" s="25">
        <v>-56041.24</v>
      </c>
      <c r="G16" s="25">
        <v>-56450</v>
      </c>
      <c r="H16" s="26">
        <v>-58492.99</v>
      </c>
      <c r="I16" s="26">
        <v>-57547.19</v>
      </c>
      <c r="J16" s="26">
        <v>-57190.879999999997</v>
      </c>
      <c r="K16" s="25">
        <v>-53085.1</v>
      </c>
      <c r="L16" s="25">
        <v>-53855.58</v>
      </c>
      <c r="M16" s="25">
        <v>-52633.01</v>
      </c>
      <c r="N16" s="25">
        <f t="shared" si="5"/>
        <v>-638626.96</v>
      </c>
      <c r="O16" s="25"/>
      <c r="P16" s="21">
        <f t="shared" si="6"/>
        <v>0</v>
      </c>
      <c r="Q16" s="21">
        <f t="shared" si="7"/>
        <v>-638626.96</v>
      </c>
      <c r="R16" s="23" t="e">
        <f t="shared" si="1"/>
        <v>#DIV/0!</v>
      </c>
    </row>
    <row r="17" spans="1:18" x14ac:dyDescent="0.25">
      <c r="A17" s="24" t="s">
        <v>27</v>
      </c>
      <c r="B17" s="25">
        <v>-56635.83</v>
      </c>
      <c r="C17" s="25">
        <v>-52132.86</v>
      </c>
      <c r="D17" s="25">
        <v>-68156.600000000006</v>
      </c>
      <c r="E17" s="25">
        <v>-27266.46</v>
      </c>
      <c r="F17" s="25">
        <v>-14498.83</v>
      </c>
      <c r="G17" s="25">
        <v>-4695.3900000000003</v>
      </c>
      <c r="H17" s="26">
        <v>-18624.21</v>
      </c>
      <c r="I17" s="26">
        <v>-48857.57</v>
      </c>
      <c r="J17" s="26">
        <v>-59560.27</v>
      </c>
      <c r="K17" s="25">
        <v>-164333.43</v>
      </c>
      <c r="L17" s="25">
        <v>-102259.64</v>
      </c>
      <c r="M17" s="25">
        <v>-199231.76</v>
      </c>
      <c r="N17" s="25">
        <f t="shared" si="5"/>
        <v>-816252.85</v>
      </c>
      <c r="O17" s="25"/>
      <c r="P17" s="21">
        <f t="shared" si="6"/>
        <v>0</v>
      </c>
      <c r="Q17" s="21">
        <f t="shared" si="7"/>
        <v>-816252.85</v>
      </c>
      <c r="R17" s="23" t="e">
        <f t="shared" si="1"/>
        <v>#DIV/0!</v>
      </c>
    </row>
    <row r="18" spans="1:18" x14ac:dyDescent="0.25">
      <c r="A18" s="24" t="s">
        <v>28</v>
      </c>
      <c r="B18" s="25"/>
      <c r="C18" s="25"/>
      <c r="D18" s="25"/>
      <c r="E18" s="25"/>
      <c r="F18" s="25"/>
      <c r="G18" s="25"/>
      <c r="H18" s="26"/>
      <c r="I18" s="22"/>
      <c r="J18" s="22"/>
      <c r="K18" s="25"/>
      <c r="L18" s="25"/>
      <c r="M18" s="25"/>
      <c r="N18" s="25">
        <f t="shared" si="5"/>
        <v>0</v>
      </c>
      <c r="O18" s="25"/>
      <c r="P18" s="21">
        <f>+O18/12*$Q$23</f>
        <v>0</v>
      </c>
      <c r="Q18" s="21">
        <f t="shared" si="7"/>
        <v>0</v>
      </c>
      <c r="R18" s="23"/>
    </row>
    <row r="19" spans="1:18" x14ac:dyDescent="0.25">
      <c r="A19" s="27" t="s">
        <v>29</v>
      </c>
      <c r="B19" s="21">
        <v>3481.88</v>
      </c>
      <c r="C19" s="21">
        <v>1451.41</v>
      </c>
      <c r="D19" s="21">
        <v>614119.56999999995</v>
      </c>
      <c r="E19" s="21">
        <v>2325.63</v>
      </c>
      <c r="F19" s="21">
        <v>8491.89</v>
      </c>
      <c r="G19" s="21">
        <v>8661.67</v>
      </c>
      <c r="H19" s="21">
        <v>6469.39</v>
      </c>
      <c r="I19" s="22">
        <v>167775.13</v>
      </c>
      <c r="J19" s="22">
        <v>13396.56</v>
      </c>
      <c r="K19" s="21">
        <v>20228.53</v>
      </c>
      <c r="L19" s="21">
        <v>27213.17</v>
      </c>
      <c r="M19" s="21">
        <v>26927.56</v>
      </c>
      <c r="N19" s="21">
        <f t="shared" si="5"/>
        <v>900542.39000000025</v>
      </c>
      <c r="O19" s="21">
        <v>767875</v>
      </c>
      <c r="P19" s="21">
        <f t="shared" si="6"/>
        <v>767875</v>
      </c>
      <c r="Q19" s="21">
        <f t="shared" si="7"/>
        <v>132667.39000000025</v>
      </c>
      <c r="R19" s="28">
        <f>+Q19/P19</f>
        <v>0.17277211785772456</v>
      </c>
    </row>
    <row r="20" spans="1:18" x14ac:dyDescent="0.25">
      <c r="A20" s="29"/>
      <c r="B20" s="21"/>
      <c r="C20" s="21"/>
      <c r="D20" s="21"/>
      <c r="E20" s="21"/>
      <c r="F20" s="21"/>
      <c r="G20" s="21"/>
      <c r="H20" s="22"/>
      <c r="I20" s="21"/>
      <c r="J20" s="21"/>
      <c r="K20" s="21"/>
      <c r="L20" s="21"/>
      <c r="M20" s="21"/>
      <c r="N20" s="21"/>
      <c r="O20" s="21"/>
      <c r="P20" s="21"/>
      <c r="Q20" s="21"/>
      <c r="R20" s="30">
        <f>COUNTA(B14:M14)</f>
        <v>12</v>
      </c>
    </row>
    <row r="21" spans="1:18" ht="15.75" x14ac:dyDescent="0.25">
      <c r="A21" s="31" t="s">
        <v>30</v>
      </c>
      <c r="B21" s="32">
        <f>+B22+B33+B34</f>
        <v>650331.74</v>
      </c>
      <c r="C21" s="32">
        <f>+C22+C33+C34</f>
        <v>744028.38</v>
      </c>
      <c r="D21" s="32">
        <f>+D22+D33+D34</f>
        <v>735691.23</v>
      </c>
      <c r="E21" s="32">
        <f>+E22+E33+E34</f>
        <v>661838.41</v>
      </c>
      <c r="F21" s="32">
        <f>+F22+F33+F34</f>
        <v>576468.97</v>
      </c>
      <c r="G21" s="32">
        <f>+G22+G34+G35</f>
        <v>797247.42999999993</v>
      </c>
      <c r="H21" s="32">
        <f>+H22+H34+H35</f>
        <v>627656.82999999996</v>
      </c>
      <c r="I21" s="32">
        <f>+I22+I33+I34</f>
        <v>785370.64</v>
      </c>
      <c r="J21" s="32">
        <f>+J22+J33+J34</f>
        <v>1095398.94</v>
      </c>
      <c r="K21" s="32">
        <f>+K22+K33+K34</f>
        <v>1091260.32</v>
      </c>
      <c r="L21" s="32">
        <f>+L22+L33+L34</f>
        <v>1077629.77</v>
      </c>
      <c r="M21" s="32">
        <f>+M22+M33+M34</f>
        <v>1206567.6099999999</v>
      </c>
      <c r="N21" s="32">
        <f>SUM(B21:M21)</f>
        <v>10049490.27</v>
      </c>
      <c r="O21" s="32">
        <f>+O22+O33+O34</f>
        <v>10338767.449999999</v>
      </c>
      <c r="P21" s="32">
        <f>+P22+P33+P34</f>
        <v>10338767.449999999</v>
      </c>
      <c r="Q21" s="32">
        <f>+N21-P21</f>
        <v>-289277.1799999997</v>
      </c>
      <c r="R21" s="33">
        <f t="shared" ref="R21:R28" si="8">+Q21/P21</f>
        <v>-2.797985169885988E-2</v>
      </c>
    </row>
    <row r="22" spans="1:18" x14ac:dyDescent="0.25">
      <c r="A22" s="16" t="s">
        <v>31</v>
      </c>
      <c r="B22" s="34">
        <f>+B23+B24+B25+B30</f>
        <v>516785.85000000003</v>
      </c>
      <c r="C22" s="34">
        <f>+C23+C24+C25+C30</f>
        <v>599644.26</v>
      </c>
      <c r="D22" s="34">
        <f>+D23+D24+D25+D30</f>
        <v>713996.66</v>
      </c>
      <c r="E22" s="34">
        <f>+E23+E24+E25+E30</f>
        <v>609896.49</v>
      </c>
      <c r="F22" s="34">
        <f>+F23+F24+F25+F30</f>
        <v>538801.73</v>
      </c>
      <c r="G22" s="34">
        <f t="shared" ref="G22:M22" si="9">+G23+G24+G25+G30</f>
        <v>785123.42999999993</v>
      </c>
      <c r="H22" s="34">
        <f t="shared" si="9"/>
        <v>612129.38</v>
      </c>
      <c r="I22" s="34">
        <f t="shared" si="9"/>
        <v>617880.65</v>
      </c>
      <c r="J22" s="34">
        <f t="shared" si="9"/>
        <v>752220.03</v>
      </c>
      <c r="K22" s="34">
        <f t="shared" si="9"/>
        <v>631094.23</v>
      </c>
      <c r="L22" s="34">
        <f t="shared" si="9"/>
        <v>613745.35</v>
      </c>
      <c r="M22" s="34">
        <f t="shared" si="9"/>
        <v>812288.27</v>
      </c>
      <c r="N22" s="34">
        <f>+N23+N24+N25+N30</f>
        <v>7803606.3300000001</v>
      </c>
      <c r="O22" s="34">
        <f>+O23+O24+O25+O30</f>
        <v>7523150.4499999993</v>
      </c>
      <c r="P22" s="34">
        <f>+P23+P24+P25+P30</f>
        <v>7523150.4499999993</v>
      </c>
      <c r="Q22" s="34">
        <f>+N22-P22</f>
        <v>280455.88000000082</v>
      </c>
      <c r="R22" s="18">
        <f t="shared" si="8"/>
        <v>3.7279047104527979E-2</v>
      </c>
    </row>
    <row r="23" spans="1:18" x14ac:dyDescent="0.25">
      <c r="A23" s="35" t="s">
        <v>32</v>
      </c>
      <c r="B23" s="21">
        <v>179980.73</v>
      </c>
      <c r="C23" s="21">
        <v>183441.56</v>
      </c>
      <c r="D23" s="21">
        <v>225654.91</v>
      </c>
      <c r="E23" s="21">
        <v>221557.59</v>
      </c>
      <c r="F23" s="21">
        <v>192707.69</v>
      </c>
      <c r="G23" s="21">
        <v>240698.62</v>
      </c>
      <c r="H23" s="22">
        <v>211744.23</v>
      </c>
      <c r="I23" s="22">
        <v>203707.46</v>
      </c>
      <c r="J23" s="22">
        <v>250027.63</v>
      </c>
      <c r="K23" s="21">
        <v>206319.54</v>
      </c>
      <c r="L23" s="21">
        <v>212630.97</v>
      </c>
      <c r="M23" s="21">
        <v>267044.36</v>
      </c>
      <c r="N23" s="21">
        <f>SUM(B23:M23)</f>
        <v>2595515.29</v>
      </c>
      <c r="O23" s="21">
        <v>2679232.52</v>
      </c>
      <c r="P23" s="21">
        <f>+O23/12*$R$20</f>
        <v>2679232.52</v>
      </c>
      <c r="Q23" s="21">
        <f>+N23-P23</f>
        <v>-83717.229999999981</v>
      </c>
      <c r="R23" s="23">
        <f t="shared" si="8"/>
        <v>-3.1246720609378085E-2</v>
      </c>
    </row>
    <row r="24" spans="1:18" x14ac:dyDescent="0.25">
      <c r="A24" s="24" t="s">
        <v>33</v>
      </c>
      <c r="B24" s="21">
        <v>114471.67</v>
      </c>
      <c r="C24" s="21">
        <v>162047.72</v>
      </c>
      <c r="D24" s="21">
        <v>86677.36</v>
      </c>
      <c r="E24" s="21">
        <v>81854.27</v>
      </c>
      <c r="F24" s="21">
        <v>73114</v>
      </c>
      <c r="G24" s="21">
        <v>235832.52</v>
      </c>
      <c r="H24" s="22">
        <v>74644.36</v>
      </c>
      <c r="I24" s="22">
        <v>117676.16</v>
      </c>
      <c r="J24" s="22">
        <v>153131.51</v>
      </c>
      <c r="K24" s="21">
        <v>55792.97</v>
      </c>
      <c r="L24" s="21">
        <v>118526.16</v>
      </c>
      <c r="M24" s="21">
        <v>234918.66</v>
      </c>
      <c r="N24" s="21">
        <f t="shared" ref="N24:N29" si="10">SUM(B24:M24)</f>
        <v>1508687.3599999999</v>
      </c>
      <c r="O24" s="21">
        <v>1311544.25</v>
      </c>
      <c r="P24" s="21">
        <f>+O24/12*$R$20</f>
        <v>1311544.25</v>
      </c>
      <c r="Q24" s="21">
        <f t="shared" ref="Q24:Q30" si="11">+N24-P24</f>
        <v>197143.10999999987</v>
      </c>
      <c r="R24" s="23">
        <f t="shared" si="8"/>
        <v>0.15031373131329717</v>
      </c>
    </row>
    <row r="25" spans="1:18" x14ac:dyDescent="0.25">
      <c r="A25" s="36" t="s">
        <v>34</v>
      </c>
      <c r="B25" s="17">
        <f t="shared" ref="B25:M25" si="12">+B26+B27+B28+B29</f>
        <v>222333.45</v>
      </c>
      <c r="C25" s="17">
        <f t="shared" si="12"/>
        <v>254154.98</v>
      </c>
      <c r="D25" s="17">
        <f t="shared" si="12"/>
        <v>401664.39</v>
      </c>
      <c r="E25" s="17">
        <f t="shared" si="12"/>
        <v>306484.63</v>
      </c>
      <c r="F25" s="17">
        <f t="shared" si="12"/>
        <v>272980.04000000004</v>
      </c>
      <c r="G25" s="17">
        <f t="shared" si="12"/>
        <v>308592.28999999998</v>
      </c>
      <c r="H25" s="17">
        <f t="shared" si="12"/>
        <v>325740.78999999998</v>
      </c>
      <c r="I25" s="17">
        <f t="shared" si="12"/>
        <v>296497.03000000003</v>
      </c>
      <c r="J25" s="17">
        <f t="shared" si="12"/>
        <v>349060.89</v>
      </c>
      <c r="K25" s="17">
        <f t="shared" si="12"/>
        <v>368981.72</v>
      </c>
      <c r="L25" s="17">
        <f t="shared" si="12"/>
        <v>282588.21999999997</v>
      </c>
      <c r="M25" s="17">
        <f t="shared" si="12"/>
        <v>310325.25</v>
      </c>
      <c r="N25" s="21">
        <f t="shared" si="10"/>
        <v>3699403.6800000006</v>
      </c>
      <c r="O25" s="17">
        <f>+O26+O27+O29</f>
        <v>3532373.6799999997</v>
      </c>
      <c r="P25" s="17">
        <f>+P26+P27+P29</f>
        <v>3532373.6799999997</v>
      </c>
      <c r="Q25" s="17">
        <f t="shared" si="11"/>
        <v>167030.00000000093</v>
      </c>
      <c r="R25" s="18">
        <f t="shared" si="8"/>
        <v>4.7285484246955702E-2</v>
      </c>
    </row>
    <row r="26" spans="1:18" x14ac:dyDescent="0.25">
      <c r="A26" s="20" t="s">
        <v>35</v>
      </c>
      <c r="B26" s="21">
        <v>93471.43</v>
      </c>
      <c r="C26" s="21">
        <v>100175.08</v>
      </c>
      <c r="D26" s="21">
        <v>106297.46</v>
      </c>
      <c r="E26" s="21">
        <v>99191.039999999994</v>
      </c>
      <c r="F26" s="21">
        <v>114100.46</v>
      </c>
      <c r="G26" s="21">
        <v>129843.55</v>
      </c>
      <c r="H26" s="22">
        <v>133957.51</v>
      </c>
      <c r="I26" s="22">
        <v>146357.63</v>
      </c>
      <c r="J26" s="22">
        <v>134444.59</v>
      </c>
      <c r="K26" s="21">
        <v>138622.07999999999</v>
      </c>
      <c r="L26" s="21">
        <v>107396.88</v>
      </c>
      <c r="M26" s="21">
        <v>120621.05</v>
      </c>
      <c r="N26" s="21">
        <f t="shared" si="10"/>
        <v>1424478.76</v>
      </c>
      <c r="O26" s="21">
        <v>1760507.1</v>
      </c>
      <c r="P26" s="21">
        <f>+O26/12*$R$20</f>
        <v>1760507.1</v>
      </c>
      <c r="Q26" s="21">
        <f t="shared" si="11"/>
        <v>-336028.34000000008</v>
      </c>
      <c r="R26" s="23"/>
    </row>
    <row r="27" spans="1:18" x14ac:dyDescent="0.25">
      <c r="A27" s="20" t="s">
        <v>36</v>
      </c>
      <c r="B27" s="21">
        <v>49017.63</v>
      </c>
      <c r="C27" s="21">
        <v>42784.33</v>
      </c>
      <c r="D27" s="21">
        <v>51904.93</v>
      </c>
      <c r="E27" s="21">
        <v>47833.24</v>
      </c>
      <c r="F27" s="21">
        <v>56365.37</v>
      </c>
      <c r="G27" s="21">
        <v>55361.94</v>
      </c>
      <c r="H27" s="22">
        <v>58917.93</v>
      </c>
      <c r="I27" s="22">
        <v>54217.13</v>
      </c>
      <c r="J27" s="22">
        <v>44367.88</v>
      </c>
      <c r="K27" s="21">
        <v>40920.57</v>
      </c>
      <c r="L27" s="21">
        <v>43869.62</v>
      </c>
      <c r="M27" s="21">
        <v>40679.39</v>
      </c>
      <c r="N27" s="21">
        <f t="shared" si="10"/>
        <v>586239.96</v>
      </c>
      <c r="O27" s="21">
        <v>512095.92</v>
      </c>
      <c r="P27" s="21">
        <f>+O27/12*$R$20</f>
        <v>512095.91999999993</v>
      </c>
      <c r="Q27" s="21">
        <f t="shared" si="11"/>
        <v>74144.040000000037</v>
      </c>
      <c r="R27" s="23">
        <f t="shared" si="8"/>
        <v>0.14478545347520061</v>
      </c>
    </row>
    <row r="28" spans="1:18" x14ac:dyDescent="0.25">
      <c r="A28" s="20" t="s">
        <v>37</v>
      </c>
      <c r="B28" s="21">
        <v>7471.41</v>
      </c>
      <c r="C28" s="21"/>
      <c r="D28" s="21">
        <v>3619.36</v>
      </c>
      <c r="E28" s="21">
        <v>38538.01</v>
      </c>
      <c r="F28" s="21">
        <v>34649.72</v>
      </c>
      <c r="G28" s="21">
        <v>40534.019999999997</v>
      </c>
      <c r="H28" s="22">
        <v>16075.43</v>
      </c>
      <c r="I28" s="22">
        <v>21668.639999999999</v>
      </c>
      <c r="J28" s="22">
        <v>28665.4</v>
      </c>
      <c r="K28" s="21">
        <v>27995.33</v>
      </c>
      <c r="L28" s="21">
        <v>20884.47</v>
      </c>
      <c r="M28" s="21">
        <v>25488.23</v>
      </c>
      <c r="N28" s="21">
        <f t="shared" si="10"/>
        <v>265590.01999999996</v>
      </c>
      <c r="O28" s="21">
        <v>198690.94</v>
      </c>
      <c r="P28" s="21">
        <f>+O28/12*$R$20</f>
        <v>198690.94</v>
      </c>
      <c r="Q28" s="21">
        <f t="shared" si="11"/>
        <v>66899.079999999958</v>
      </c>
      <c r="R28" s="23">
        <f t="shared" si="8"/>
        <v>0.33669919725579817</v>
      </c>
    </row>
    <row r="29" spans="1:18" x14ac:dyDescent="0.25">
      <c r="A29" s="20" t="s">
        <v>38</v>
      </c>
      <c r="B29" s="21">
        <v>72372.98</v>
      </c>
      <c r="C29" s="21">
        <v>111195.57</v>
      </c>
      <c r="D29" s="21">
        <v>239842.64</v>
      </c>
      <c r="E29" s="21">
        <v>120922.34</v>
      </c>
      <c r="F29" s="21">
        <v>67864.490000000005</v>
      </c>
      <c r="G29" s="21">
        <v>82852.78</v>
      </c>
      <c r="H29" s="22">
        <v>116789.92</v>
      </c>
      <c r="I29" s="22">
        <v>74253.63</v>
      </c>
      <c r="J29" s="22">
        <v>141583.01999999999</v>
      </c>
      <c r="K29" s="21">
        <v>161443.74</v>
      </c>
      <c r="L29" s="21">
        <v>110437.25</v>
      </c>
      <c r="M29" s="21">
        <v>123536.58</v>
      </c>
      <c r="N29" s="21">
        <f t="shared" si="10"/>
        <v>1423094.9400000002</v>
      </c>
      <c r="O29" s="21">
        <v>1259770.6599999999</v>
      </c>
      <c r="P29" s="21">
        <f>+O29/12*$R$20</f>
        <v>1259770.6599999999</v>
      </c>
      <c r="Q29" s="21">
        <f t="shared" si="11"/>
        <v>163324.28000000026</v>
      </c>
      <c r="R29" s="23"/>
    </row>
    <row r="30" spans="1:18" x14ac:dyDescent="0.25">
      <c r="A30" s="24" t="s">
        <v>39</v>
      </c>
      <c r="B30" s="21"/>
      <c r="C30" s="21"/>
      <c r="D30" s="21"/>
      <c r="E30" s="21"/>
      <c r="F30" s="21"/>
      <c r="G30" s="21"/>
      <c r="H30" s="22"/>
      <c r="I30" s="22"/>
      <c r="J30" s="22"/>
      <c r="K30" s="21"/>
      <c r="L30" s="21"/>
      <c r="M30" s="21"/>
      <c r="N30" s="21">
        <v>0</v>
      </c>
      <c r="O30" s="21">
        <v>0</v>
      </c>
      <c r="P30" s="21">
        <f>+O30/12*$R$20</f>
        <v>0</v>
      </c>
      <c r="Q30" s="21">
        <f t="shared" si="11"/>
        <v>0</v>
      </c>
      <c r="R30" s="37">
        <v>4.7587328311763356E-2</v>
      </c>
    </row>
    <row r="31" spans="1:18" x14ac:dyDescent="0.25">
      <c r="A31" s="38" t="s">
        <v>40</v>
      </c>
      <c r="B31" s="38"/>
      <c r="C31" s="38"/>
      <c r="D31" s="21"/>
      <c r="E31" s="21"/>
      <c r="F31" s="21"/>
      <c r="G31" s="21"/>
      <c r="H31" s="22"/>
      <c r="I31" s="21"/>
      <c r="J31" s="21"/>
      <c r="K31" s="21"/>
      <c r="L31" s="21"/>
      <c r="M31" s="21"/>
      <c r="N31" s="21"/>
      <c r="O31" s="21"/>
      <c r="P31" s="21"/>
      <c r="Q31" s="21"/>
      <c r="R31" s="23"/>
    </row>
    <row r="32" spans="1:18" x14ac:dyDescent="0.25">
      <c r="A32" s="39" t="s">
        <v>41</v>
      </c>
      <c r="B32" s="34">
        <f>+B11-B22</f>
        <v>467048.66</v>
      </c>
      <c r="C32" s="34">
        <f>+C11-C22</f>
        <v>257493.71000000008</v>
      </c>
      <c r="D32" s="34">
        <f t="shared" ref="D32:M32" si="13">+D11-D22</f>
        <v>938221.58</v>
      </c>
      <c r="E32" s="34">
        <f>+E11-E22</f>
        <v>349093.84000000008</v>
      </c>
      <c r="F32" s="34">
        <f t="shared" ref="F32" si="14">+F11-F22</f>
        <v>596997.51999999979</v>
      </c>
      <c r="G32" s="34">
        <f>+G11-G22</f>
        <v>330877.10000000009</v>
      </c>
      <c r="H32" s="34">
        <f t="shared" si="13"/>
        <v>572698.66</v>
      </c>
      <c r="I32" s="34">
        <f t="shared" si="13"/>
        <v>634237.0199999999</v>
      </c>
      <c r="J32" s="34">
        <f t="shared" si="13"/>
        <v>148534.09000000008</v>
      </c>
      <c r="K32" s="34">
        <f t="shared" si="13"/>
        <v>207545.76</v>
      </c>
      <c r="L32" s="34">
        <f t="shared" si="13"/>
        <v>290860.26000000013</v>
      </c>
      <c r="M32" s="34">
        <f t="shared" si="13"/>
        <v>28227.050000000047</v>
      </c>
      <c r="N32" s="34">
        <f>+N11-N22</f>
        <v>4821835.25</v>
      </c>
      <c r="O32" s="34">
        <f>+O11-O22</f>
        <v>2815617</v>
      </c>
      <c r="P32" s="34">
        <f>+P11-P22</f>
        <v>2815617</v>
      </c>
      <c r="Q32" s="34">
        <f>+N32-P32</f>
        <v>2006218.25</v>
      </c>
      <c r="R32" s="23">
        <f>+Q32/P32</f>
        <v>0.71253236857143565</v>
      </c>
    </row>
    <row r="33" spans="1:18" x14ac:dyDescent="0.25">
      <c r="A33" s="27" t="s">
        <v>42</v>
      </c>
      <c r="B33" s="21"/>
      <c r="C33" s="21"/>
      <c r="D33" s="21"/>
      <c r="E33" s="21"/>
      <c r="F33" s="21"/>
      <c r="G33" s="21"/>
      <c r="H33" s="22"/>
      <c r="I33" s="21"/>
      <c r="J33" s="21">
        <v>150000</v>
      </c>
      <c r="K33" s="21">
        <v>300000</v>
      </c>
      <c r="L33" s="21"/>
      <c r="M33" s="21">
        <v>127087.74</v>
      </c>
      <c r="N33" s="21">
        <f>SUM(B33:M33)</f>
        <v>577087.74</v>
      </c>
      <c r="O33" s="21">
        <v>0</v>
      </c>
      <c r="P33" s="21">
        <f>+O33/12*$R$20</f>
        <v>0</v>
      </c>
      <c r="Q33" s="21">
        <f>+N33-P33</f>
        <v>577087.74</v>
      </c>
      <c r="R33" s="23" t="e">
        <f>+Q33/P33</f>
        <v>#DIV/0!</v>
      </c>
    </row>
    <row r="34" spans="1:18" x14ac:dyDescent="0.25">
      <c r="A34" s="40" t="s">
        <v>43</v>
      </c>
      <c r="B34" s="17">
        <f>B35+B36+B37</f>
        <v>133545.89000000001</v>
      </c>
      <c r="C34" s="17">
        <f>C35+C36+C37</f>
        <v>144384.12</v>
      </c>
      <c r="D34" s="17">
        <f>D35+D36+D37</f>
        <v>21694.57</v>
      </c>
      <c r="E34" s="17">
        <f>E35+E36+E37</f>
        <v>51941.919999999998</v>
      </c>
      <c r="F34" s="17">
        <f>F35+F36+F37</f>
        <v>37667.24</v>
      </c>
      <c r="G34" s="17">
        <f t="shared" ref="G34:N34" si="15">+G35+G36+G37</f>
        <v>12124</v>
      </c>
      <c r="H34" s="17">
        <f t="shared" si="15"/>
        <v>15527.45</v>
      </c>
      <c r="I34" s="17">
        <f t="shared" si="15"/>
        <v>167489.99</v>
      </c>
      <c r="J34" s="17">
        <f t="shared" si="15"/>
        <v>193178.91</v>
      </c>
      <c r="K34" s="17">
        <f t="shared" si="15"/>
        <v>160166.09</v>
      </c>
      <c r="L34" s="17">
        <f t="shared" si="15"/>
        <v>463884.42</v>
      </c>
      <c r="M34" s="17">
        <f t="shared" si="15"/>
        <v>267191.59999999998</v>
      </c>
      <c r="N34" s="17">
        <f t="shared" si="15"/>
        <v>1668796.2000000002</v>
      </c>
      <c r="O34" s="17">
        <f>+O35+O36+O37</f>
        <v>2815617</v>
      </c>
      <c r="P34" s="17">
        <f>+O34/12*$R$20</f>
        <v>2815617</v>
      </c>
      <c r="Q34" s="17">
        <f>+N34-P34</f>
        <v>-1146820.7999999998</v>
      </c>
      <c r="R34" s="18">
        <f>+Q34/P34</f>
        <v>-0.40730710178266427</v>
      </c>
    </row>
    <row r="35" spans="1:18" x14ac:dyDescent="0.25">
      <c r="A35" s="20" t="s">
        <v>44</v>
      </c>
      <c r="B35" s="21"/>
      <c r="C35" s="21"/>
      <c r="D35" s="21"/>
      <c r="E35" s="21"/>
      <c r="F35" s="21"/>
      <c r="G35" s="21"/>
      <c r="H35" s="22"/>
      <c r="I35" s="21"/>
      <c r="J35" s="21"/>
      <c r="K35" s="21"/>
      <c r="L35" s="21"/>
      <c r="M35" s="21"/>
      <c r="N35" s="21">
        <f t="shared" ref="N35:N37" si="16">SUM(B35:M35)</f>
        <v>0</v>
      </c>
      <c r="O35" s="21">
        <v>2500000</v>
      </c>
      <c r="P35" s="21">
        <f>+O35/12*$R$20</f>
        <v>2500000</v>
      </c>
      <c r="Q35" s="21">
        <f t="shared" ref="Q35:Q37" si="17">+N35-P35</f>
        <v>-2500000</v>
      </c>
      <c r="R35" s="23"/>
    </row>
    <row r="36" spans="1:18" x14ac:dyDescent="0.25">
      <c r="A36" s="20" t="s">
        <v>45</v>
      </c>
      <c r="B36" s="21">
        <v>133545.89000000001</v>
      </c>
      <c r="C36" s="21">
        <v>45932.160000000003</v>
      </c>
      <c r="D36" s="21">
        <v>21694.57</v>
      </c>
      <c r="E36" s="21">
        <v>29937</v>
      </c>
      <c r="F36" s="21">
        <v>37667.24</v>
      </c>
      <c r="G36" s="21">
        <v>12124</v>
      </c>
      <c r="H36" s="22">
        <v>12124</v>
      </c>
      <c r="I36" s="21">
        <v>161739.99</v>
      </c>
      <c r="J36" s="21">
        <v>193178.91</v>
      </c>
      <c r="K36" s="21">
        <v>45366.09</v>
      </c>
      <c r="L36" s="21">
        <v>15434.42</v>
      </c>
      <c r="M36" s="21">
        <v>92491.6</v>
      </c>
      <c r="N36" s="21">
        <f t="shared" si="16"/>
        <v>801235.87</v>
      </c>
      <c r="O36" s="21"/>
      <c r="P36" s="21"/>
      <c r="Q36" s="21"/>
      <c r="R36" s="23"/>
    </row>
    <row r="37" spans="1:18" x14ac:dyDescent="0.25">
      <c r="A37" s="20" t="s">
        <v>46</v>
      </c>
      <c r="B37" s="21"/>
      <c r="C37" s="21">
        <v>98451.96</v>
      </c>
      <c r="D37" s="21"/>
      <c r="E37" s="21">
        <v>22004.92</v>
      </c>
      <c r="F37" s="21"/>
      <c r="G37" s="21"/>
      <c r="H37" s="22">
        <v>3403.45</v>
      </c>
      <c r="I37" s="22">
        <v>5750</v>
      </c>
      <c r="J37" s="22"/>
      <c r="K37" s="21">
        <v>114800</v>
      </c>
      <c r="L37" s="21">
        <v>448450</v>
      </c>
      <c r="M37" s="21">
        <v>174700</v>
      </c>
      <c r="N37" s="21">
        <f t="shared" si="16"/>
        <v>867560.33000000007</v>
      </c>
      <c r="O37" s="21">
        <v>315617</v>
      </c>
      <c r="P37" s="21">
        <f>+O37/12*$R$20</f>
        <v>315617</v>
      </c>
      <c r="Q37" s="21">
        <f t="shared" si="17"/>
        <v>551943.33000000007</v>
      </c>
      <c r="R37" s="23"/>
    </row>
    <row r="38" spans="1:18" x14ac:dyDescent="0.25">
      <c r="A38" s="41" t="s">
        <v>47</v>
      </c>
      <c r="B38" s="42">
        <f>+B32-B33-B34</f>
        <v>333502.76999999996</v>
      </c>
      <c r="C38" s="42">
        <f t="shared" ref="C38:P38" si="18">+C32-C33-C34</f>
        <v>113109.59000000008</v>
      </c>
      <c r="D38" s="42">
        <f t="shared" si="18"/>
        <v>916527.01</v>
      </c>
      <c r="E38" s="42">
        <f t="shared" si="18"/>
        <v>297151.9200000001</v>
      </c>
      <c r="F38" s="42">
        <f t="shared" si="18"/>
        <v>559330.2799999998</v>
      </c>
      <c r="G38" s="42">
        <f t="shared" si="18"/>
        <v>318753.10000000009</v>
      </c>
      <c r="H38" s="42">
        <f t="shared" si="18"/>
        <v>557171.21000000008</v>
      </c>
      <c r="I38" s="42">
        <f t="shared" si="18"/>
        <v>466747.02999999991</v>
      </c>
      <c r="J38" s="42">
        <f t="shared" si="18"/>
        <v>-194644.81999999992</v>
      </c>
      <c r="K38" s="42">
        <f>+K32-K33-K34</f>
        <v>-252620.33</v>
      </c>
      <c r="L38" s="42">
        <f>+L32-L33-L34</f>
        <v>-173024.15999999986</v>
      </c>
      <c r="M38" s="42">
        <f>+M32-M33-M34</f>
        <v>-366052.28999999992</v>
      </c>
      <c r="N38" s="42">
        <f>+N32-N33-N34</f>
        <v>2575951.3099999996</v>
      </c>
      <c r="O38" s="42">
        <f t="shared" si="18"/>
        <v>0</v>
      </c>
      <c r="P38" s="42">
        <f t="shared" si="18"/>
        <v>0</v>
      </c>
      <c r="Q38" s="42">
        <f>+N38-P38</f>
        <v>2575951.3099999996</v>
      </c>
      <c r="R38" s="37">
        <v>0</v>
      </c>
    </row>
    <row r="39" spans="1:18" x14ac:dyDescent="0.25">
      <c r="A39" s="27" t="s">
        <v>48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>SUM(B39:M39)</f>
        <v>0</v>
      </c>
      <c r="O39" s="21">
        <f>SUM(C39:N39)</f>
        <v>0</v>
      </c>
      <c r="P39" s="21">
        <f>SUM(D39:O39)</f>
        <v>0</v>
      </c>
      <c r="Q39" s="21">
        <f>SUM(E39:P39)</f>
        <v>0</v>
      </c>
      <c r="R39" s="23">
        <v>0</v>
      </c>
    </row>
    <row r="40" spans="1:18" x14ac:dyDescent="0.25">
      <c r="A40" s="43" t="s">
        <v>49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3"/>
    </row>
    <row r="41" spans="1:18" x14ac:dyDescent="0.25">
      <c r="A41" s="29" t="s">
        <v>50</v>
      </c>
      <c r="B41" s="22">
        <f>SUM(B42:B44)</f>
        <v>1345793.61</v>
      </c>
      <c r="C41" s="22">
        <f t="shared" ref="C41:M41" si="19">SUM(C42:C44)</f>
        <v>1155037.8900000001</v>
      </c>
      <c r="D41" s="22">
        <f t="shared" si="19"/>
        <v>2473943.06</v>
      </c>
      <c r="E41" s="22">
        <f t="shared" si="19"/>
        <v>2734252.41</v>
      </c>
      <c r="F41" s="22">
        <f t="shared" si="19"/>
        <v>3358534.32</v>
      </c>
      <c r="G41" s="22">
        <f t="shared" si="19"/>
        <v>3706574.84</v>
      </c>
      <c r="H41" s="22">
        <f t="shared" si="19"/>
        <v>4175058.19</v>
      </c>
      <c r="I41" s="22">
        <f t="shared" si="19"/>
        <v>4804971.9399999995</v>
      </c>
      <c r="J41" s="22">
        <f t="shared" si="19"/>
        <v>4773137.6099999994</v>
      </c>
      <c r="K41" s="22">
        <f t="shared" si="19"/>
        <v>4386742.3899999997</v>
      </c>
      <c r="L41" s="22">
        <f t="shared" si="19"/>
        <v>4298953.49</v>
      </c>
      <c r="M41" s="22">
        <f t="shared" si="19"/>
        <v>3902389.38</v>
      </c>
      <c r="N41" s="22"/>
      <c r="O41" s="22"/>
      <c r="P41" s="21"/>
      <c r="Q41" s="21"/>
      <c r="R41" s="23"/>
    </row>
    <row r="42" spans="1:18" x14ac:dyDescent="0.25">
      <c r="A42" s="20" t="s">
        <v>51</v>
      </c>
      <c r="B42" s="21">
        <v>280067.84000000003</v>
      </c>
      <c r="C42" s="21">
        <v>28369.48</v>
      </c>
      <c r="D42" s="21">
        <v>480063.06</v>
      </c>
      <c r="E42" s="21">
        <v>609511.37</v>
      </c>
      <c r="F42" s="21">
        <v>536686</v>
      </c>
      <c r="G42" s="21">
        <v>380949.88</v>
      </c>
      <c r="H42" s="22">
        <v>891283.88</v>
      </c>
      <c r="I42" s="22">
        <v>514016.23</v>
      </c>
      <c r="J42" s="22">
        <v>204205.86</v>
      </c>
      <c r="K42" s="21">
        <v>402246.3</v>
      </c>
      <c r="L42" s="21">
        <v>345602.47</v>
      </c>
      <c r="M42" s="21">
        <v>110023.98</v>
      </c>
      <c r="N42" s="21"/>
      <c r="O42" s="21"/>
      <c r="P42" s="21"/>
      <c r="Q42" s="21"/>
      <c r="R42" s="23"/>
    </row>
    <row r="43" spans="1:18" x14ac:dyDescent="0.25">
      <c r="A43" s="20" t="s">
        <v>52</v>
      </c>
      <c r="B43" s="21">
        <v>65725.77</v>
      </c>
      <c r="C43" s="21">
        <v>126668.41</v>
      </c>
      <c r="D43" s="21">
        <v>193880</v>
      </c>
      <c r="E43" s="21">
        <v>124741.04</v>
      </c>
      <c r="F43" s="21">
        <v>217883.25</v>
      </c>
      <c r="G43" s="21">
        <v>315395.96000000002</v>
      </c>
      <c r="H43" s="22">
        <v>173545.29</v>
      </c>
      <c r="I43" s="22">
        <v>255795.71</v>
      </c>
      <c r="J43" s="22">
        <v>326171.53999999998</v>
      </c>
      <c r="K43" s="21">
        <v>224651.44</v>
      </c>
      <c r="L43" s="21">
        <v>278692.06</v>
      </c>
      <c r="M43" s="21">
        <v>166615.76</v>
      </c>
      <c r="N43" s="21"/>
      <c r="O43" s="21"/>
      <c r="P43" s="21"/>
      <c r="Q43" s="21"/>
      <c r="R43" s="23"/>
    </row>
    <row r="44" spans="1:18" x14ac:dyDescent="0.25">
      <c r="A44" s="20" t="s">
        <v>53</v>
      </c>
      <c r="B44" s="21">
        <v>1000000</v>
      </c>
      <c r="C44" s="21">
        <v>1000000</v>
      </c>
      <c r="D44" s="21">
        <v>1800000</v>
      </c>
      <c r="E44" s="21">
        <v>2000000</v>
      </c>
      <c r="F44" s="21">
        <v>2603965.0699999998</v>
      </c>
      <c r="G44" s="21">
        <v>3010229</v>
      </c>
      <c r="H44" s="22">
        <v>3110229.02</v>
      </c>
      <c r="I44" s="22">
        <v>4035160</v>
      </c>
      <c r="J44" s="22">
        <v>4242760.21</v>
      </c>
      <c r="K44" s="21">
        <v>3759844.65</v>
      </c>
      <c r="L44" s="21">
        <v>3674658.96</v>
      </c>
      <c r="M44" s="21">
        <v>3625749.64</v>
      </c>
      <c r="N44" s="21"/>
      <c r="O44" s="21"/>
      <c r="P44" s="21"/>
      <c r="Q44" s="21"/>
      <c r="R44" s="23"/>
    </row>
    <row r="45" spans="1:18" x14ac:dyDescent="0.25">
      <c r="A45" s="27" t="s">
        <v>54</v>
      </c>
      <c r="B45" s="21">
        <v>2397516.3199999998</v>
      </c>
      <c r="C45" s="21">
        <v>2377592.94</v>
      </c>
      <c r="D45" s="21">
        <v>3408654.77</v>
      </c>
      <c r="E45" s="21">
        <v>3665109.13</v>
      </c>
      <c r="F45" s="21">
        <v>25379231.149999999</v>
      </c>
      <c r="G45" s="21">
        <v>4554345.47</v>
      </c>
      <c r="H45" s="22">
        <v>5002003.05</v>
      </c>
      <c r="I45" s="22">
        <v>5565018.8600000003</v>
      </c>
      <c r="J45" s="22">
        <v>5509731.4400000004</v>
      </c>
      <c r="K45" s="21">
        <v>5134671.09</v>
      </c>
      <c r="L45" s="21">
        <v>5081273.97</v>
      </c>
      <c r="M45" s="21">
        <v>4579459.9000000004</v>
      </c>
      <c r="N45" s="21"/>
      <c r="O45" s="21"/>
      <c r="P45" s="21"/>
      <c r="Q45" s="21"/>
      <c r="R45" s="23"/>
    </row>
    <row r="46" spans="1:18" x14ac:dyDescent="0.25">
      <c r="A46" s="27" t="s">
        <v>55</v>
      </c>
      <c r="B46" s="21">
        <v>25123543.300000001</v>
      </c>
      <c r="C46" s="21">
        <v>27645520.359999999</v>
      </c>
      <c r="D46" s="21">
        <v>28698276.760000002</v>
      </c>
      <c r="E46" s="21">
        <v>29006673.039999999</v>
      </c>
      <c r="F46" s="21">
        <v>29669645.260000002</v>
      </c>
      <c r="G46" s="21">
        <v>30007930.620000001</v>
      </c>
      <c r="H46" s="22">
        <v>30471115.649999999</v>
      </c>
      <c r="I46" s="22">
        <v>31201621.449999999</v>
      </c>
      <c r="J46" s="22">
        <v>31339512.940000001</v>
      </c>
      <c r="K46" s="21">
        <v>31124618.68</v>
      </c>
      <c r="L46" s="21">
        <v>31535105.98</v>
      </c>
      <c r="M46" s="21">
        <v>31300483.510000002</v>
      </c>
      <c r="N46" s="21"/>
      <c r="O46" s="21"/>
      <c r="P46" s="21"/>
      <c r="Q46" s="21"/>
      <c r="R46" s="23"/>
    </row>
    <row r="47" spans="1:18" x14ac:dyDescent="0.25">
      <c r="A47" s="27" t="s">
        <v>56</v>
      </c>
      <c r="B47" s="21">
        <v>852972.4</v>
      </c>
      <c r="C47" s="21">
        <v>719939.43</v>
      </c>
      <c r="D47" s="21">
        <v>834474.25</v>
      </c>
      <c r="E47" s="21">
        <v>793776.69</v>
      </c>
      <c r="F47" s="21">
        <v>859720.27</v>
      </c>
      <c r="G47" s="21">
        <v>867159.65</v>
      </c>
      <c r="H47" s="22">
        <v>757646.02</v>
      </c>
      <c r="I47" s="22">
        <v>853914.8</v>
      </c>
      <c r="J47" s="22">
        <v>843272.2</v>
      </c>
      <c r="K47" s="21">
        <v>420832.18</v>
      </c>
      <c r="L47" s="21">
        <v>540459.22</v>
      </c>
      <c r="M47" s="21">
        <v>277609.7</v>
      </c>
      <c r="N47" s="21"/>
      <c r="O47" s="21"/>
      <c r="P47" s="21"/>
      <c r="Q47" s="21"/>
      <c r="R47" s="23"/>
    </row>
    <row r="48" spans="1:18" x14ac:dyDescent="0.25">
      <c r="A48" s="27" t="s">
        <v>57</v>
      </c>
      <c r="B48" s="21">
        <v>852972.4</v>
      </c>
      <c r="C48" s="21">
        <v>719939.43</v>
      </c>
      <c r="D48" s="21">
        <v>834474.25</v>
      </c>
      <c r="E48" s="21">
        <v>793776.69</v>
      </c>
      <c r="F48" s="21">
        <v>859720.27</v>
      </c>
      <c r="G48" s="21">
        <v>867159.65</v>
      </c>
      <c r="H48" s="22">
        <v>757646.02</v>
      </c>
      <c r="I48" s="22">
        <v>853914.8</v>
      </c>
      <c r="J48" s="22">
        <v>843272.2</v>
      </c>
      <c r="K48" s="21">
        <v>420832.18</v>
      </c>
      <c r="L48" s="21">
        <v>540459.22</v>
      </c>
      <c r="M48" s="21">
        <v>277609.7</v>
      </c>
      <c r="N48" s="21"/>
      <c r="O48" s="21"/>
      <c r="P48" s="21"/>
      <c r="Q48" s="21"/>
      <c r="R48" s="23"/>
    </row>
    <row r="49" spans="1:18" x14ac:dyDescent="0.25">
      <c r="A49" s="27" t="s">
        <v>58</v>
      </c>
      <c r="B49" s="21">
        <v>49424.72</v>
      </c>
      <c r="C49" s="21">
        <v>94056.31</v>
      </c>
      <c r="D49" s="21">
        <v>144966.85</v>
      </c>
      <c r="E49" s="21">
        <v>59052.07</v>
      </c>
      <c r="F49" s="21">
        <v>135418.46</v>
      </c>
      <c r="G49" s="21">
        <v>216155.37</v>
      </c>
      <c r="H49" s="22">
        <v>57528.89</v>
      </c>
      <c r="I49" s="22">
        <v>123003.48</v>
      </c>
      <c r="J49" s="22">
        <v>189636.81</v>
      </c>
      <c r="K49" s="21">
        <v>58307.6</v>
      </c>
      <c r="L49" s="21">
        <v>112348.22</v>
      </c>
      <c r="M49" s="21">
        <v>166615.76</v>
      </c>
      <c r="N49" s="21"/>
      <c r="O49" s="21"/>
      <c r="P49" s="21"/>
      <c r="Q49" s="21"/>
      <c r="R49" s="23"/>
    </row>
    <row r="50" spans="1:18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21"/>
      <c r="L50" s="45"/>
      <c r="M50" s="45"/>
      <c r="N50" s="45"/>
      <c r="O50" s="45"/>
      <c r="P50" s="45"/>
      <c r="Q50" s="45"/>
      <c r="R50" s="23"/>
    </row>
    <row r="51" spans="1:18" ht="15.75" x14ac:dyDescent="0.25">
      <c r="A51" s="46" t="s">
        <v>59</v>
      </c>
      <c r="B51" s="47">
        <f>+B52+B53+B54</f>
        <v>46278</v>
      </c>
      <c r="C51" s="47">
        <f>+C52+C53+C54</f>
        <v>47042</v>
      </c>
      <c r="D51" s="47">
        <f>SUM(D52:D54)</f>
        <v>44776</v>
      </c>
      <c r="E51" s="47">
        <f>SUM(E52:E54)</f>
        <v>50529</v>
      </c>
      <c r="F51" s="47">
        <f>SUM(F52:F54)</f>
        <v>58862</v>
      </c>
      <c r="G51" s="47">
        <f>SUM(G52:G54)</f>
        <v>61081</v>
      </c>
      <c r="H51" s="47">
        <f>SUM(H52:H55)</f>
        <v>65575</v>
      </c>
      <c r="I51" s="47">
        <f>+I52+I53+I54</f>
        <v>60365</v>
      </c>
      <c r="J51" s="47">
        <f>+J52+J53+J54</f>
        <v>61646</v>
      </c>
      <c r="K51" s="47">
        <f>+K52+K53+K54</f>
        <v>47209</v>
      </c>
      <c r="L51" s="47">
        <f>+L52+L53+L54</f>
        <v>52875</v>
      </c>
      <c r="M51" s="47">
        <f>+M52+M53+M54</f>
        <v>48025</v>
      </c>
      <c r="N51" s="47">
        <f>SUM(N52:N54)</f>
        <v>0</v>
      </c>
      <c r="O51" s="47"/>
      <c r="P51" s="47"/>
      <c r="Q51" s="47"/>
      <c r="R51" s="47"/>
    </row>
    <row r="52" spans="1:18" x14ac:dyDescent="0.25">
      <c r="A52" s="27" t="s">
        <v>60</v>
      </c>
      <c r="B52" s="48">
        <v>46278</v>
      </c>
      <c r="C52" s="48">
        <v>47042</v>
      </c>
      <c r="D52" s="48">
        <v>44776</v>
      </c>
      <c r="E52" s="48">
        <v>50529</v>
      </c>
      <c r="F52" s="48">
        <v>58862</v>
      </c>
      <c r="G52" s="48">
        <v>61081</v>
      </c>
      <c r="H52" s="49">
        <v>65575</v>
      </c>
      <c r="I52" s="49">
        <v>60365</v>
      </c>
      <c r="J52" s="49">
        <v>61646</v>
      </c>
      <c r="K52" s="21">
        <v>47209</v>
      </c>
      <c r="L52" s="48">
        <v>52875</v>
      </c>
      <c r="M52" s="48">
        <v>48025</v>
      </c>
      <c r="N52" s="48"/>
      <c r="O52" s="48"/>
      <c r="P52" s="48"/>
      <c r="Q52" s="48"/>
      <c r="R52" s="48"/>
    </row>
    <row r="53" spans="1:18" ht="15" customHeight="1" x14ac:dyDescent="0.25">
      <c r="A53" s="27" t="s">
        <v>61</v>
      </c>
      <c r="B53" s="48">
        <v>0</v>
      </c>
      <c r="C53" s="48"/>
      <c r="D53" s="48"/>
      <c r="E53" s="48"/>
      <c r="F53" s="48"/>
      <c r="G53" s="48"/>
      <c r="H53" s="49"/>
      <c r="I53" s="49"/>
      <c r="J53" s="49"/>
      <c r="K53" s="21"/>
      <c r="L53" s="48"/>
      <c r="M53" s="48"/>
      <c r="N53" s="48"/>
      <c r="O53" s="48"/>
      <c r="P53" s="48"/>
      <c r="Q53" s="48"/>
      <c r="R53" s="48"/>
    </row>
    <row r="54" spans="1:18" ht="15" customHeight="1" x14ac:dyDescent="0.25">
      <c r="A54" s="27" t="s">
        <v>62</v>
      </c>
      <c r="B54" s="48">
        <v>0</v>
      </c>
      <c r="C54" s="48"/>
      <c r="D54" s="48"/>
      <c r="E54" s="48"/>
      <c r="F54" s="48"/>
      <c r="G54" s="48"/>
      <c r="H54" s="49"/>
      <c r="I54" s="49"/>
      <c r="J54" s="49"/>
      <c r="K54" s="21"/>
      <c r="L54" s="48"/>
      <c r="M54" s="48"/>
      <c r="N54" s="48"/>
      <c r="O54" s="48"/>
      <c r="P54" s="48"/>
      <c r="Q54" s="48"/>
      <c r="R54" s="48"/>
    </row>
    <row r="55" spans="1:18" ht="15" customHeight="1" x14ac:dyDescent="0.25">
      <c r="A55" s="29"/>
      <c r="B55" s="48"/>
      <c r="C55" s="48"/>
      <c r="D55" s="48"/>
      <c r="E55" s="48"/>
      <c r="F55" s="48"/>
      <c r="G55" s="48"/>
      <c r="H55" s="49"/>
      <c r="I55" s="49"/>
      <c r="J55" s="49"/>
      <c r="K55" s="21"/>
      <c r="L55" s="48"/>
      <c r="M55" s="48"/>
      <c r="N55" s="48"/>
      <c r="O55" s="48"/>
      <c r="P55" s="48"/>
      <c r="Q55" s="48"/>
      <c r="R55" s="48"/>
    </row>
    <row r="56" spans="1:18" ht="15.75" x14ac:dyDescent="0.25">
      <c r="A56" s="50" t="s">
        <v>63</v>
      </c>
      <c r="B56" s="47">
        <f>+B57+B58+B59</f>
        <v>93471.43</v>
      </c>
      <c r="C56" s="47">
        <f>+C57+C58+C59</f>
        <v>100175.08</v>
      </c>
      <c r="D56" s="47">
        <f>+D57+D58+D59</f>
        <v>106297.46</v>
      </c>
      <c r="E56" s="47">
        <f>+E57+E58+E59</f>
        <v>99191.039999999994</v>
      </c>
      <c r="F56" s="47">
        <f t="shared" ref="F56:M56" si="20">+F57+F58+F59</f>
        <v>114100.46</v>
      </c>
      <c r="G56" s="47">
        <f t="shared" si="20"/>
        <v>129843.55</v>
      </c>
      <c r="H56" s="47">
        <f t="shared" si="20"/>
        <v>133958</v>
      </c>
      <c r="I56" s="47">
        <f t="shared" si="20"/>
        <v>146357.63</v>
      </c>
      <c r="J56" s="47">
        <f t="shared" si="20"/>
        <v>134444.59</v>
      </c>
      <c r="K56" s="47">
        <f t="shared" si="20"/>
        <v>138622.07999999999</v>
      </c>
      <c r="L56" s="47">
        <f t="shared" si="20"/>
        <v>110396.88</v>
      </c>
      <c r="M56" s="47">
        <f t="shared" si="20"/>
        <v>120621.05</v>
      </c>
      <c r="N56" s="47"/>
      <c r="O56" s="47"/>
      <c r="P56" s="47"/>
      <c r="Q56" s="47"/>
      <c r="R56" s="47"/>
    </row>
    <row r="57" spans="1:18" x14ac:dyDescent="0.25">
      <c r="A57" s="27" t="s">
        <v>60</v>
      </c>
      <c r="B57" s="48">
        <v>93471.43</v>
      </c>
      <c r="C57" s="48">
        <v>100175.08</v>
      </c>
      <c r="D57" s="48">
        <v>106297.46</v>
      </c>
      <c r="E57" s="48">
        <v>99191.039999999994</v>
      </c>
      <c r="F57" s="48">
        <v>114100.46</v>
      </c>
      <c r="G57" s="48">
        <v>129843.55</v>
      </c>
      <c r="H57" s="49">
        <v>133958</v>
      </c>
      <c r="I57" s="49">
        <v>146357.63</v>
      </c>
      <c r="J57" s="49">
        <v>134444.59</v>
      </c>
      <c r="K57" s="21">
        <v>138622.07999999999</v>
      </c>
      <c r="L57" s="48">
        <v>110396.88</v>
      </c>
      <c r="M57" s="48">
        <v>120621.05</v>
      </c>
      <c r="N57" s="48"/>
      <c r="O57" s="48"/>
      <c r="P57" s="48"/>
      <c r="Q57" s="48"/>
      <c r="R57" s="48"/>
    </row>
    <row r="58" spans="1:18" x14ac:dyDescent="0.25">
      <c r="A58" s="27" t="s">
        <v>61</v>
      </c>
      <c r="B58" s="48">
        <v>0</v>
      </c>
      <c r="C58" s="48"/>
      <c r="D58" s="48"/>
      <c r="E58" s="48"/>
      <c r="F58" s="48"/>
      <c r="G58" s="48"/>
      <c r="H58" s="49"/>
      <c r="I58" s="49"/>
      <c r="J58" s="49"/>
      <c r="K58" s="21"/>
      <c r="L58" s="48"/>
      <c r="M58" s="48"/>
      <c r="N58" s="48"/>
      <c r="O58" s="48"/>
      <c r="P58" s="48"/>
      <c r="Q58" s="48"/>
      <c r="R58" s="48"/>
    </row>
    <row r="59" spans="1:18" x14ac:dyDescent="0.25">
      <c r="A59" s="27" t="s">
        <v>62</v>
      </c>
      <c r="B59" s="48">
        <v>0</v>
      </c>
      <c r="C59" s="48"/>
      <c r="D59" s="48"/>
      <c r="E59" s="48"/>
      <c r="F59" s="48"/>
      <c r="G59" s="48"/>
      <c r="H59" s="49"/>
      <c r="I59" s="49"/>
      <c r="J59" s="49"/>
      <c r="K59" s="21"/>
      <c r="L59" s="48"/>
      <c r="M59" s="48"/>
      <c r="N59" s="48"/>
      <c r="O59" s="48"/>
      <c r="P59" s="48"/>
      <c r="Q59" s="48"/>
      <c r="R59" s="48"/>
    </row>
    <row r="60" spans="1:18" x14ac:dyDescent="0.25">
      <c r="A60" s="51"/>
      <c r="B60" s="48"/>
      <c r="C60" s="48"/>
      <c r="D60" s="48"/>
      <c r="E60" s="48"/>
      <c r="F60" s="48"/>
      <c r="G60" s="48"/>
      <c r="H60" s="49"/>
      <c r="I60" s="49"/>
      <c r="J60" s="49"/>
      <c r="K60" s="21"/>
      <c r="L60" s="48"/>
      <c r="M60" s="48"/>
      <c r="N60" s="48"/>
      <c r="O60" s="48"/>
      <c r="P60" s="48"/>
      <c r="Q60" s="48"/>
      <c r="R60" s="48"/>
    </row>
    <row r="61" spans="1:18" x14ac:dyDescent="0.25">
      <c r="A61" s="52" t="s">
        <v>64</v>
      </c>
      <c r="B61" s="53">
        <v>1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4">
        <v>1</v>
      </c>
      <c r="L61" s="53">
        <v>1</v>
      </c>
      <c r="M61" s="53">
        <v>1</v>
      </c>
      <c r="N61" s="53"/>
      <c r="O61" s="53"/>
      <c r="P61" s="53"/>
      <c r="Q61" s="53"/>
      <c r="R61" s="53"/>
    </row>
    <row r="62" spans="1:18" x14ac:dyDescent="0.25">
      <c r="A62" s="52" t="s">
        <v>65</v>
      </c>
      <c r="B62" s="53" t="s">
        <v>66</v>
      </c>
      <c r="C62" s="53" t="s">
        <v>66</v>
      </c>
      <c r="D62" s="53" t="s">
        <v>66</v>
      </c>
      <c r="E62" s="53" t="s">
        <v>66</v>
      </c>
      <c r="F62" s="53" t="s">
        <v>66</v>
      </c>
      <c r="G62" s="53" t="s">
        <v>66</v>
      </c>
      <c r="H62" s="53" t="s">
        <v>66</v>
      </c>
      <c r="I62" s="53" t="s">
        <v>66</v>
      </c>
      <c r="J62" s="53" t="s">
        <v>66</v>
      </c>
      <c r="K62" s="21" t="s">
        <v>66</v>
      </c>
      <c r="L62" s="53" t="s">
        <v>66</v>
      </c>
      <c r="M62" s="53" t="s">
        <v>66</v>
      </c>
      <c r="N62" s="53"/>
      <c r="O62" s="53"/>
      <c r="P62" s="53"/>
      <c r="Q62" s="53"/>
      <c r="R62" s="53"/>
    </row>
    <row r="63" spans="1:18" x14ac:dyDescent="0.25">
      <c r="A63" s="55"/>
      <c r="B63" s="53"/>
      <c r="C63" s="53"/>
      <c r="D63" s="53"/>
      <c r="E63" s="53"/>
      <c r="F63" s="53"/>
      <c r="G63" s="53"/>
      <c r="H63" s="53"/>
      <c r="I63" s="53"/>
      <c r="J63" s="53"/>
      <c r="K63" s="21"/>
      <c r="L63" s="53"/>
      <c r="M63" s="53"/>
      <c r="N63" s="53"/>
      <c r="O63" s="53"/>
      <c r="P63" s="53"/>
      <c r="Q63" s="53"/>
      <c r="R63" s="53"/>
    </row>
    <row r="64" spans="1:18" x14ac:dyDescent="0.25">
      <c r="A64" s="43" t="s">
        <v>67</v>
      </c>
      <c r="B64" s="48"/>
      <c r="C64" s="48"/>
      <c r="D64" s="48"/>
      <c r="E64" s="48"/>
      <c r="F64" s="48"/>
      <c r="G64" s="48"/>
      <c r="H64" s="48"/>
      <c r="I64" s="48"/>
      <c r="J64" s="48"/>
      <c r="K64" s="21"/>
      <c r="L64" s="48"/>
      <c r="M64" s="48"/>
      <c r="N64" s="48"/>
      <c r="O64" s="48"/>
      <c r="P64" s="48"/>
      <c r="Q64" s="48"/>
      <c r="R64" s="48"/>
    </row>
    <row r="65" spans="1:18" ht="17.25" x14ac:dyDescent="0.25">
      <c r="A65" s="50" t="s">
        <v>68</v>
      </c>
      <c r="B65" s="56">
        <f>+B66+B69</f>
        <v>88260</v>
      </c>
      <c r="C65" s="56">
        <f>+C66+C69</f>
        <v>78866</v>
      </c>
      <c r="D65" s="56">
        <f>+D66+D69</f>
        <v>91748</v>
      </c>
      <c r="E65" s="56">
        <f t="shared" ref="E65:M65" si="21">+E66+E69</f>
        <v>105452</v>
      </c>
      <c r="F65" s="56">
        <f t="shared" si="21"/>
        <v>136371</v>
      </c>
      <c r="G65" s="56">
        <f t="shared" si="21"/>
        <v>131300</v>
      </c>
      <c r="H65" s="56">
        <f t="shared" si="21"/>
        <v>102732</v>
      </c>
      <c r="I65" s="56">
        <f t="shared" si="21"/>
        <v>116921</v>
      </c>
      <c r="J65" s="56">
        <f t="shared" si="21"/>
        <v>95716</v>
      </c>
      <c r="K65" s="56">
        <f t="shared" si="21"/>
        <v>96966</v>
      </c>
      <c r="L65" s="56">
        <f t="shared" si="21"/>
        <v>89870</v>
      </c>
      <c r="M65" s="56">
        <f t="shared" si="21"/>
        <v>90305</v>
      </c>
      <c r="N65" s="47"/>
      <c r="O65" s="47"/>
      <c r="P65" s="47"/>
      <c r="Q65" s="47"/>
      <c r="R65" s="47"/>
    </row>
    <row r="66" spans="1:18" x14ac:dyDescent="0.25">
      <c r="A66" s="27" t="s">
        <v>69</v>
      </c>
      <c r="B66" s="48">
        <v>88260</v>
      </c>
      <c r="C66" s="48">
        <v>78866</v>
      </c>
      <c r="D66" s="57">
        <v>91748</v>
      </c>
      <c r="E66" s="57">
        <v>105452</v>
      </c>
      <c r="F66" s="57">
        <v>136371</v>
      </c>
      <c r="G66" s="57">
        <v>131300</v>
      </c>
      <c r="H66" s="57">
        <v>102732</v>
      </c>
      <c r="I66" s="58">
        <v>116921</v>
      </c>
      <c r="J66" s="57">
        <v>95716</v>
      </c>
      <c r="K66" s="58">
        <v>96966</v>
      </c>
      <c r="L66" s="58">
        <v>89870</v>
      </c>
      <c r="M66" s="48">
        <v>90305</v>
      </c>
      <c r="N66" s="48"/>
      <c r="O66" s="48"/>
      <c r="P66" s="48"/>
      <c r="Q66" s="48"/>
      <c r="R66" s="48"/>
    </row>
    <row r="67" spans="1:18" x14ac:dyDescent="0.25">
      <c r="A67" s="27" t="s">
        <v>70</v>
      </c>
      <c r="B67" s="48">
        <v>0</v>
      </c>
      <c r="C67" s="48"/>
      <c r="D67" s="57"/>
      <c r="E67" s="48"/>
      <c r="F67" s="48"/>
      <c r="G67" s="48"/>
      <c r="H67" s="48"/>
      <c r="I67" s="48"/>
      <c r="J67" s="57"/>
      <c r="K67" s="21"/>
      <c r="L67" s="48"/>
      <c r="M67" s="48"/>
      <c r="N67" s="48"/>
      <c r="O67" s="48"/>
      <c r="P67" s="48"/>
      <c r="Q67" s="48"/>
      <c r="R67" s="48"/>
    </row>
    <row r="68" spans="1:18" x14ac:dyDescent="0.25">
      <c r="A68" s="27" t="s">
        <v>71</v>
      </c>
      <c r="B68" s="48">
        <v>0</v>
      </c>
      <c r="C68" s="48"/>
      <c r="D68" s="57"/>
      <c r="E68" s="53"/>
      <c r="F68" s="53"/>
      <c r="G68" s="53"/>
      <c r="H68" s="53"/>
      <c r="I68" s="48"/>
      <c r="J68" s="57"/>
      <c r="K68" s="21"/>
      <c r="L68" s="48"/>
      <c r="M68" s="48"/>
      <c r="N68" s="48"/>
      <c r="O68" s="48"/>
      <c r="P68" s="48"/>
      <c r="Q68" s="48"/>
      <c r="R68" s="48"/>
    </row>
    <row r="69" spans="1:18" x14ac:dyDescent="0.25">
      <c r="A69" s="59" t="s">
        <v>72</v>
      </c>
      <c r="B69" s="48">
        <v>0</v>
      </c>
      <c r="C69" s="48"/>
      <c r="D69" s="57"/>
      <c r="E69" s="57"/>
      <c r="F69" s="57"/>
      <c r="G69" s="57"/>
      <c r="H69" s="57"/>
      <c r="I69" s="48"/>
      <c r="J69" s="57"/>
      <c r="K69" s="58"/>
      <c r="L69" s="48"/>
      <c r="M69" s="48"/>
      <c r="N69" s="48"/>
      <c r="O69" s="48"/>
      <c r="P69" s="48"/>
      <c r="Q69" s="48"/>
      <c r="R69" s="48"/>
    </row>
    <row r="70" spans="1:18" x14ac:dyDescent="0.25">
      <c r="A70" s="60"/>
      <c r="B70" s="61"/>
      <c r="C70" s="61"/>
      <c r="D70" s="53"/>
      <c r="E70" s="53"/>
      <c r="F70" s="61"/>
      <c r="G70" s="53"/>
      <c r="H70" s="53"/>
      <c r="I70" s="61"/>
      <c r="J70" s="53"/>
      <c r="K70" s="21"/>
      <c r="L70" s="61"/>
      <c r="M70" s="61"/>
      <c r="N70" s="61"/>
      <c r="O70" s="61"/>
      <c r="P70" s="61"/>
      <c r="Q70" s="61"/>
      <c r="R70" s="61"/>
    </row>
    <row r="71" spans="1:18" ht="15.75" x14ac:dyDescent="0.25">
      <c r="A71" s="62" t="s">
        <v>73</v>
      </c>
      <c r="B71" s="34">
        <f>+B72+B73+B74+B75+B76</f>
        <v>59800</v>
      </c>
      <c r="C71" s="34">
        <f t="shared" ref="C71:N71" si="22">+C72+C73+C74+C75+C76</f>
        <v>49316</v>
      </c>
      <c r="D71" s="34">
        <f t="shared" si="22"/>
        <v>53953</v>
      </c>
      <c r="E71" s="63">
        <f t="shared" si="22"/>
        <v>67403</v>
      </c>
      <c r="F71" s="63">
        <f t="shared" si="22"/>
        <v>66568</v>
      </c>
      <c r="G71" s="63">
        <f t="shared" si="22"/>
        <v>78360</v>
      </c>
      <c r="H71" s="63">
        <f t="shared" si="22"/>
        <v>74798</v>
      </c>
      <c r="I71" s="63">
        <f t="shared" si="22"/>
        <v>67026</v>
      </c>
      <c r="J71" s="34">
        <f t="shared" si="22"/>
        <v>63318</v>
      </c>
      <c r="K71" s="34">
        <f t="shared" si="22"/>
        <v>51412</v>
      </c>
      <c r="L71" s="34">
        <f t="shared" si="22"/>
        <v>52526</v>
      </c>
      <c r="M71" s="34">
        <f t="shared" si="22"/>
        <v>51264</v>
      </c>
      <c r="N71" s="34">
        <f t="shared" si="22"/>
        <v>735744</v>
      </c>
      <c r="O71" s="34"/>
      <c r="P71" s="34"/>
      <c r="Q71" s="34"/>
      <c r="R71" s="34"/>
    </row>
    <row r="72" spans="1:18" x14ac:dyDescent="0.25">
      <c r="A72" s="27" t="s">
        <v>74</v>
      </c>
      <c r="B72" s="48">
        <v>54052</v>
      </c>
      <c r="C72" s="48">
        <v>42999</v>
      </c>
      <c r="D72" s="64">
        <v>46740</v>
      </c>
      <c r="E72" s="57">
        <v>58908</v>
      </c>
      <c r="F72" s="57">
        <v>58982</v>
      </c>
      <c r="G72" s="57">
        <v>65484</v>
      </c>
      <c r="H72" s="57">
        <v>65467</v>
      </c>
      <c r="I72" s="57">
        <v>59909</v>
      </c>
      <c r="J72" s="48">
        <v>56732</v>
      </c>
      <c r="K72" s="21">
        <v>45767</v>
      </c>
      <c r="L72" s="48">
        <v>46208</v>
      </c>
      <c r="M72" s="48">
        <v>46087</v>
      </c>
      <c r="N72" s="48">
        <f>SUM(B72:M72)</f>
        <v>647335</v>
      </c>
      <c r="O72" s="48"/>
      <c r="P72" s="48"/>
      <c r="Q72" s="48"/>
      <c r="R72" s="48"/>
    </row>
    <row r="73" spans="1:18" x14ac:dyDescent="0.25">
      <c r="A73" s="27" t="s">
        <v>75</v>
      </c>
      <c r="B73" s="48">
        <v>2059</v>
      </c>
      <c r="C73" s="48">
        <v>1894</v>
      </c>
      <c r="D73" s="64">
        <v>2104</v>
      </c>
      <c r="E73" s="57">
        <v>3213</v>
      </c>
      <c r="F73" s="57">
        <v>2629</v>
      </c>
      <c r="G73" s="57">
        <v>2620</v>
      </c>
      <c r="H73" s="57">
        <v>2860</v>
      </c>
      <c r="I73" s="57">
        <v>2418</v>
      </c>
      <c r="J73" s="48">
        <v>2473</v>
      </c>
      <c r="K73" s="21">
        <v>2032</v>
      </c>
      <c r="L73" s="48">
        <v>2669</v>
      </c>
      <c r="M73" s="48">
        <v>2120</v>
      </c>
      <c r="N73" s="48">
        <f>SUM(B73:M73)</f>
        <v>29091</v>
      </c>
      <c r="O73" s="48"/>
      <c r="P73" s="48"/>
      <c r="Q73" s="48"/>
      <c r="R73" s="48"/>
    </row>
    <row r="74" spans="1:18" x14ac:dyDescent="0.25">
      <c r="A74" s="27" t="s">
        <v>76</v>
      </c>
      <c r="B74" s="48">
        <v>1381</v>
      </c>
      <c r="C74" s="48">
        <v>1874</v>
      </c>
      <c r="D74" s="64">
        <v>2042</v>
      </c>
      <c r="E74" s="57">
        <v>1716</v>
      </c>
      <c r="F74" s="57">
        <v>2056</v>
      </c>
      <c r="G74" s="57">
        <v>1992</v>
      </c>
      <c r="H74" s="57">
        <v>2132</v>
      </c>
      <c r="I74" s="57">
        <v>1722</v>
      </c>
      <c r="J74" s="48">
        <v>1194</v>
      </c>
      <c r="K74" s="21">
        <v>1352</v>
      </c>
      <c r="L74" s="48">
        <v>1351</v>
      </c>
      <c r="M74" s="48">
        <v>1045</v>
      </c>
      <c r="N74" s="48">
        <f>SUM(B74:M74)</f>
        <v>19857</v>
      </c>
      <c r="O74" s="48"/>
      <c r="P74" s="48"/>
      <c r="Q74" s="48"/>
      <c r="R74" s="48"/>
    </row>
    <row r="75" spans="1:18" x14ac:dyDescent="0.25">
      <c r="A75" s="27" t="s">
        <v>77</v>
      </c>
      <c r="B75" s="48">
        <v>1260</v>
      </c>
      <c r="C75" s="48">
        <v>1605</v>
      </c>
      <c r="D75" s="64">
        <v>1790</v>
      </c>
      <c r="E75" s="57">
        <v>1664</v>
      </c>
      <c r="F75" s="57">
        <v>1707</v>
      </c>
      <c r="G75" s="57">
        <v>6825</v>
      </c>
      <c r="H75" s="57">
        <v>2301</v>
      </c>
      <c r="I75" s="57">
        <v>1479</v>
      </c>
      <c r="J75" s="48">
        <v>1534</v>
      </c>
      <c r="K75" s="21">
        <v>1042</v>
      </c>
      <c r="L75" s="48">
        <v>1079</v>
      </c>
      <c r="M75" s="48">
        <v>750</v>
      </c>
      <c r="N75" s="48">
        <f>SUM(B75:M75)</f>
        <v>23036</v>
      </c>
      <c r="O75" s="48"/>
      <c r="P75" s="48"/>
      <c r="Q75" s="48"/>
      <c r="R75" s="48"/>
    </row>
    <row r="76" spans="1:18" x14ac:dyDescent="0.25">
      <c r="A76" s="27" t="s">
        <v>78</v>
      </c>
      <c r="B76" s="48">
        <v>1048</v>
      </c>
      <c r="C76" s="48">
        <v>944</v>
      </c>
      <c r="D76" s="64">
        <v>1277</v>
      </c>
      <c r="E76" s="57">
        <v>1902</v>
      </c>
      <c r="F76" s="57">
        <v>1194</v>
      </c>
      <c r="G76" s="57">
        <v>1439</v>
      </c>
      <c r="H76" s="57">
        <v>2038</v>
      </c>
      <c r="I76" s="57">
        <v>1498</v>
      </c>
      <c r="J76" s="48">
        <v>1385</v>
      </c>
      <c r="K76" s="21">
        <v>1219</v>
      </c>
      <c r="L76" s="48">
        <v>1219</v>
      </c>
      <c r="M76" s="48">
        <v>1262</v>
      </c>
      <c r="N76" s="48">
        <f>SUM(B76:M76)</f>
        <v>16425</v>
      </c>
      <c r="O76" s="48"/>
      <c r="P76" s="48"/>
      <c r="Q76" s="48"/>
      <c r="R76" s="48"/>
    </row>
    <row r="77" spans="1:18" x14ac:dyDescent="0.25">
      <c r="A77" s="29"/>
      <c r="B77" s="48"/>
      <c r="C77" s="48"/>
      <c r="D77" s="48"/>
      <c r="E77" s="48"/>
      <c r="F77" s="48"/>
      <c r="G77" s="48"/>
      <c r="H77" s="48"/>
      <c r="I77" s="48"/>
      <c r="J77" s="48"/>
      <c r="K77" s="21"/>
      <c r="L77" s="48"/>
      <c r="M77" s="48"/>
      <c r="N77" s="48"/>
      <c r="O77" s="48"/>
      <c r="P77" s="48"/>
      <c r="Q77" s="48"/>
      <c r="R77" s="48"/>
    </row>
    <row r="78" spans="1:18" x14ac:dyDescent="0.2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21"/>
      <c r="L78" s="66"/>
      <c r="M78" s="66"/>
      <c r="N78" s="66"/>
      <c r="O78" s="66"/>
      <c r="P78" s="66"/>
      <c r="Q78" s="66"/>
      <c r="R78" s="66"/>
    </row>
    <row r="79" spans="1:18" ht="15.75" x14ac:dyDescent="0.25">
      <c r="A79" s="62" t="s">
        <v>79</v>
      </c>
      <c r="B79" s="34">
        <f>+B80+B81</f>
        <v>57377</v>
      </c>
      <c r="C79" s="34">
        <f t="shared" ref="C79:M79" si="23">SUM(C80:C81)</f>
        <v>43173</v>
      </c>
      <c r="D79" s="34">
        <f t="shared" si="23"/>
        <v>51940</v>
      </c>
      <c r="E79" s="34">
        <f t="shared" si="23"/>
        <v>56050</v>
      </c>
      <c r="F79" s="34">
        <f t="shared" si="23"/>
        <v>57897</v>
      </c>
      <c r="G79" s="34">
        <f t="shared" si="23"/>
        <v>62260</v>
      </c>
      <c r="H79" s="34">
        <f t="shared" si="23"/>
        <v>64684</v>
      </c>
      <c r="I79" s="34">
        <f t="shared" si="23"/>
        <v>56438</v>
      </c>
      <c r="J79" s="34">
        <f t="shared" si="23"/>
        <v>49608</v>
      </c>
      <c r="K79" s="34">
        <f t="shared" si="23"/>
        <v>39649</v>
      </c>
      <c r="L79" s="34">
        <f t="shared" si="23"/>
        <v>44934</v>
      </c>
      <c r="M79" s="34">
        <f t="shared" si="23"/>
        <v>42049</v>
      </c>
      <c r="N79" s="34">
        <f>SUM(B79:M79)</f>
        <v>626059</v>
      </c>
      <c r="O79" s="34"/>
      <c r="P79" s="34"/>
      <c r="Q79" s="34"/>
      <c r="R79" s="34"/>
    </row>
    <row r="80" spans="1:18" x14ac:dyDescent="0.25">
      <c r="A80" s="27" t="s">
        <v>80</v>
      </c>
      <c r="B80" s="48">
        <v>51809</v>
      </c>
      <c r="C80" s="48">
        <v>39533</v>
      </c>
      <c r="D80" s="48">
        <v>45458</v>
      </c>
      <c r="E80" s="48">
        <v>51634</v>
      </c>
      <c r="F80" s="48">
        <v>52514</v>
      </c>
      <c r="G80" s="48">
        <v>55854</v>
      </c>
      <c r="H80" s="48">
        <v>58211</v>
      </c>
      <c r="I80" s="48">
        <v>50723</v>
      </c>
      <c r="J80" s="48">
        <v>45318</v>
      </c>
      <c r="K80" s="21">
        <v>36079</v>
      </c>
      <c r="L80" s="48">
        <v>40304</v>
      </c>
      <c r="M80" s="48">
        <v>38356</v>
      </c>
      <c r="N80" s="48">
        <f>SUM(B80:M80)</f>
        <v>565793</v>
      </c>
      <c r="O80" s="48"/>
      <c r="P80" s="48"/>
      <c r="Q80" s="48"/>
      <c r="R80" s="48"/>
    </row>
    <row r="81" spans="1:18" x14ac:dyDescent="0.25">
      <c r="A81" s="27" t="s">
        <v>81</v>
      </c>
      <c r="B81" s="48">
        <v>5568</v>
      </c>
      <c r="C81" s="48">
        <v>3640</v>
      </c>
      <c r="D81" s="48">
        <v>6482</v>
      </c>
      <c r="E81" s="48">
        <v>4416</v>
      </c>
      <c r="F81" s="48">
        <v>5383</v>
      </c>
      <c r="G81" s="48">
        <v>6406</v>
      </c>
      <c r="H81" s="48">
        <v>6473</v>
      </c>
      <c r="I81" s="48">
        <v>5715</v>
      </c>
      <c r="J81" s="48">
        <v>4290</v>
      </c>
      <c r="K81" s="21">
        <v>3570</v>
      </c>
      <c r="L81" s="48">
        <v>4630</v>
      </c>
      <c r="M81" s="48">
        <v>3693</v>
      </c>
      <c r="N81" s="48">
        <f>SUM(B81:M81)</f>
        <v>60266</v>
      </c>
      <c r="O81" s="48"/>
      <c r="P81" s="48"/>
      <c r="Q81" s="48"/>
      <c r="R81" s="48"/>
    </row>
    <row r="82" spans="1:18" x14ac:dyDescent="0.25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21"/>
      <c r="L82" s="68"/>
      <c r="M82" s="68"/>
      <c r="N82" s="68"/>
      <c r="O82" s="68"/>
      <c r="P82" s="68"/>
      <c r="Q82" s="68"/>
      <c r="R82" s="68"/>
    </row>
    <row r="83" spans="1:18" x14ac:dyDescent="0.25">
      <c r="A83" s="43" t="s">
        <v>82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ht="15.75" x14ac:dyDescent="0.25">
      <c r="A84" s="69" t="s">
        <v>83</v>
      </c>
      <c r="B84" s="21">
        <v>73094.399999999994</v>
      </c>
      <c r="C84" s="21">
        <v>67392</v>
      </c>
      <c r="D84" s="21">
        <v>74995.199999999997</v>
      </c>
      <c r="E84" s="21">
        <v>72662.399999999994</v>
      </c>
      <c r="F84" s="21">
        <v>75254.399999999994</v>
      </c>
      <c r="G84" s="21">
        <v>72489.600000000006</v>
      </c>
      <c r="H84" s="21">
        <v>75081.600000000006</v>
      </c>
      <c r="I84" s="21">
        <v>75513.600000000006</v>
      </c>
      <c r="J84" s="21">
        <v>73267.199999999997</v>
      </c>
      <c r="K84" s="21">
        <v>75600</v>
      </c>
      <c r="L84" s="21">
        <v>72835.199999999997</v>
      </c>
      <c r="M84" s="21">
        <v>75254.399999999994</v>
      </c>
      <c r="N84" s="21"/>
      <c r="O84" s="21"/>
      <c r="P84" s="21"/>
      <c r="Q84" s="21"/>
      <c r="R84" s="21"/>
    </row>
    <row r="85" spans="1:18" x14ac:dyDescent="0.25">
      <c r="A85" s="70" t="s">
        <v>84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1:18" x14ac:dyDescent="0.25">
      <c r="A86" s="70" t="s">
        <v>85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1:18" x14ac:dyDescent="0.25">
      <c r="A87" s="72" t="s">
        <v>86</v>
      </c>
      <c r="B87" s="48"/>
      <c r="C87" s="48"/>
      <c r="D87" s="48"/>
      <c r="E87" s="48"/>
      <c r="F87" s="48"/>
      <c r="G87" s="48"/>
      <c r="H87" s="49"/>
      <c r="I87" s="48"/>
      <c r="J87" s="48"/>
      <c r="K87" s="21"/>
      <c r="L87" s="48"/>
      <c r="M87" s="48"/>
      <c r="N87" s="48"/>
      <c r="O87" s="48"/>
      <c r="P87" s="48"/>
      <c r="Q87" s="48"/>
      <c r="R87" s="48"/>
    </row>
    <row r="88" spans="1:18" x14ac:dyDescent="0.25">
      <c r="A88" s="72" t="s">
        <v>87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21">
        <v>0</v>
      </c>
      <c r="L88" s="48">
        <v>0</v>
      </c>
      <c r="M88" s="48">
        <v>0</v>
      </c>
      <c r="N88" s="48"/>
      <c r="O88" s="48"/>
      <c r="P88" s="48"/>
      <c r="Q88" s="48"/>
      <c r="R88" s="48"/>
    </row>
    <row r="89" spans="1:18" x14ac:dyDescent="0.25">
      <c r="A89" s="73" t="s">
        <v>88</v>
      </c>
      <c r="B89" s="48">
        <f>+B86-B87-B88</f>
        <v>0</v>
      </c>
      <c r="C89" s="48">
        <f>+C86-C87-C88</f>
        <v>0</v>
      </c>
      <c r="D89" s="48">
        <f t="shared" ref="D89:M89" si="24">+D86-D87-D88</f>
        <v>0</v>
      </c>
      <c r="E89" s="48">
        <f t="shared" si="24"/>
        <v>0</v>
      </c>
      <c r="F89" s="48">
        <f t="shared" si="24"/>
        <v>0</v>
      </c>
      <c r="G89" s="48">
        <f t="shared" si="24"/>
        <v>0</v>
      </c>
      <c r="H89" s="48">
        <f t="shared" si="24"/>
        <v>0</v>
      </c>
      <c r="I89" s="48">
        <f t="shared" si="24"/>
        <v>0</v>
      </c>
      <c r="J89" s="48">
        <f t="shared" si="24"/>
        <v>0</v>
      </c>
      <c r="K89" s="48">
        <f t="shared" si="24"/>
        <v>0</v>
      </c>
      <c r="L89" s="48">
        <f t="shared" si="24"/>
        <v>0</v>
      </c>
      <c r="M89" s="48">
        <f t="shared" si="24"/>
        <v>0</v>
      </c>
      <c r="N89" s="48"/>
      <c r="O89" s="48"/>
      <c r="P89" s="48"/>
      <c r="Q89" s="48"/>
      <c r="R89" s="48"/>
    </row>
    <row r="90" spans="1:18" x14ac:dyDescent="0.25">
      <c r="A90" s="73"/>
      <c r="B90" s="48"/>
      <c r="C90" s="48"/>
      <c r="D90" s="48"/>
      <c r="E90" s="48"/>
      <c r="F90" s="48"/>
      <c r="G90" s="48"/>
      <c r="H90" s="48"/>
      <c r="I90" s="48"/>
      <c r="J90" s="48"/>
      <c r="K90" s="21"/>
      <c r="L90" s="48"/>
      <c r="M90" s="48"/>
      <c r="N90" s="48"/>
      <c r="O90" s="48"/>
      <c r="P90" s="48"/>
      <c r="Q90" s="48"/>
      <c r="R90" s="48"/>
    </row>
    <row r="91" spans="1:18" x14ac:dyDescent="0.25">
      <c r="A91" s="43" t="s">
        <v>89</v>
      </c>
      <c r="B91" s="74"/>
      <c r="C91" s="74"/>
      <c r="D91" s="74"/>
      <c r="E91" s="74"/>
      <c r="F91" s="74"/>
      <c r="G91" s="74"/>
      <c r="H91" s="74"/>
      <c r="I91" s="74"/>
      <c r="J91" s="74"/>
      <c r="K91" s="21"/>
      <c r="L91" s="74"/>
      <c r="M91" s="74"/>
      <c r="N91" s="74"/>
      <c r="O91" s="74"/>
      <c r="P91" s="74"/>
      <c r="Q91" s="74"/>
      <c r="R91" s="74"/>
    </row>
    <row r="92" spans="1:18" ht="15.75" x14ac:dyDescent="0.25">
      <c r="A92" s="62" t="s">
        <v>90</v>
      </c>
      <c r="B92" s="34">
        <f t="shared" ref="B92:M92" si="25">SUM(B93:B97)</f>
        <v>930717.44</v>
      </c>
      <c r="C92" s="34">
        <f t="shared" si="25"/>
        <v>811260.21000000008</v>
      </c>
      <c r="D92" s="34">
        <f t="shared" si="25"/>
        <v>869034.63</v>
      </c>
      <c r="E92" s="34">
        <f t="shared" si="25"/>
        <v>1024260.44</v>
      </c>
      <c r="F92" s="34">
        <f t="shared" si="25"/>
        <v>1022934.5</v>
      </c>
      <c r="G92" s="34">
        <f t="shared" si="25"/>
        <v>1779500.43</v>
      </c>
      <c r="H92" s="34">
        <f t="shared" si="25"/>
        <v>1131699.9099999999</v>
      </c>
      <c r="I92" s="34">
        <f t="shared" si="25"/>
        <v>1046106.04</v>
      </c>
      <c r="J92" s="34">
        <f t="shared" si="25"/>
        <v>1009818.7</v>
      </c>
      <c r="K92" s="34">
        <f t="shared" si="25"/>
        <v>872390.09</v>
      </c>
      <c r="L92" s="34">
        <f t="shared" si="25"/>
        <v>890057.07</v>
      </c>
      <c r="M92" s="34">
        <f t="shared" si="25"/>
        <v>879577.06</v>
      </c>
      <c r="N92" s="34"/>
      <c r="O92" s="34"/>
      <c r="P92" s="34"/>
      <c r="Q92" s="34"/>
      <c r="R92" s="34"/>
    </row>
    <row r="93" spans="1:18" x14ac:dyDescent="0.25">
      <c r="A93" s="27" t="s">
        <v>74</v>
      </c>
      <c r="B93" s="48">
        <v>833277.42</v>
      </c>
      <c r="C93" s="48">
        <v>701205.03</v>
      </c>
      <c r="D93" s="48">
        <v>747131.74</v>
      </c>
      <c r="E93" s="48">
        <v>890653.74</v>
      </c>
      <c r="F93" s="48">
        <v>895152.22</v>
      </c>
      <c r="G93" s="48">
        <v>980800.74</v>
      </c>
      <c r="H93" s="48">
        <v>984756.57</v>
      </c>
      <c r="I93" s="48">
        <v>925365.91</v>
      </c>
      <c r="J93" s="48">
        <v>898690.66</v>
      </c>
      <c r="K93" s="48">
        <v>769714.03</v>
      </c>
      <c r="L93" s="48">
        <v>777856.14</v>
      </c>
      <c r="M93" s="48">
        <v>784599.63</v>
      </c>
      <c r="N93" s="48"/>
      <c r="O93" s="48"/>
      <c r="P93" s="48"/>
      <c r="Q93" s="48"/>
      <c r="R93" s="48"/>
    </row>
    <row r="94" spans="1:18" x14ac:dyDescent="0.25">
      <c r="A94" s="27" t="s">
        <v>75</v>
      </c>
      <c r="B94" s="48">
        <v>44142.96</v>
      </c>
      <c r="C94" s="48">
        <v>43658.71</v>
      </c>
      <c r="D94" s="48">
        <v>46894.16</v>
      </c>
      <c r="E94" s="48">
        <v>62438.21</v>
      </c>
      <c r="F94" s="48">
        <v>53876.35</v>
      </c>
      <c r="G94" s="48">
        <v>52826.92</v>
      </c>
      <c r="H94" s="48">
        <v>57610.18</v>
      </c>
      <c r="I94" s="48">
        <v>53273.09</v>
      </c>
      <c r="J94" s="48">
        <v>54076.74</v>
      </c>
      <c r="K94" s="48">
        <v>47873.58</v>
      </c>
      <c r="L94" s="48">
        <v>57202.31</v>
      </c>
      <c r="M94" s="48">
        <v>48855.3</v>
      </c>
      <c r="N94" s="48"/>
      <c r="O94" s="48"/>
      <c r="P94" s="48"/>
      <c r="Q94" s="48"/>
      <c r="R94" s="48"/>
    </row>
    <row r="95" spans="1:18" x14ac:dyDescent="0.25">
      <c r="A95" s="27" t="s">
        <v>76</v>
      </c>
      <c r="B95" s="48">
        <v>32315.41</v>
      </c>
      <c r="C95" s="48">
        <v>43342.400000000001</v>
      </c>
      <c r="D95" s="48">
        <v>48098.37</v>
      </c>
      <c r="E95" s="48">
        <v>39891.17</v>
      </c>
      <c r="F95" s="48">
        <v>48092.25</v>
      </c>
      <c r="G95" s="48">
        <v>46170.92</v>
      </c>
      <c r="H95" s="48">
        <v>50773.56</v>
      </c>
      <c r="I95" s="48">
        <v>41100.85</v>
      </c>
      <c r="J95" s="48">
        <v>30479.97</v>
      </c>
      <c r="K95" s="48">
        <v>33431.89</v>
      </c>
      <c r="L95" s="48">
        <v>33376.31</v>
      </c>
      <c r="M95" s="48">
        <v>26733.55</v>
      </c>
      <c r="N95" s="48"/>
      <c r="O95" s="48"/>
      <c r="P95" s="48"/>
      <c r="Q95" s="48"/>
      <c r="R95" s="48"/>
    </row>
    <row r="96" spans="1:18" x14ac:dyDescent="0.25">
      <c r="A96" s="27" t="s">
        <v>77</v>
      </c>
      <c r="B96" s="48">
        <v>10962.7</v>
      </c>
      <c r="C96" s="48">
        <v>13727.17</v>
      </c>
      <c r="D96" s="48">
        <v>15020.2</v>
      </c>
      <c r="E96" s="48">
        <v>14043.45</v>
      </c>
      <c r="F96" s="48">
        <v>14522.93</v>
      </c>
      <c r="G96" s="48">
        <v>686420.46</v>
      </c>
      <c r="H96" s="48">
        <v>20081.43</v>
      </c>
      <c r="I96" s="48">
        <v>12872.41</v>
      </c>
      <c r="J96" s="48">
        <v>13552</v>
      </c>
      <c r="K96" s="48">
        <v>9398.4699999999993</v>
      </c>
      <c r="L96" s="48">
        <v>9930.85</v>
      </c>
      <c r="M96" s="48">
        <v>6682.73</v>
      </c>
      <c r="N96" s="48"/>
      <c r="O96" s="48"/>
      <c r="P96" s="48"/>
      <c r="Q96" s="48"/>
      <c r="R96" s="48"/>
    </row>
    <row r="97" spans="1:18" x14ac:dyDescent="0.25">
      <c r="A97" s="27" t="s">
        <v>78</v>
      </c>
      <c r="B97" s="48">
        <v>10018.950000000001</v>
      </c>
      <c r="C97" s="48">
        <v>9326.9</v>
      </c>
      <c r="D97" s="48">
        <v>11890.16</v>
      </c>
      <c r="E97" s="48">
        <v>17233.87</v>
      </c>
      <c r="F97" s="48">
        <v>11290.75</v>
      </c>
      <c r="G97" s="48">
        <v>13281.39</v>
      </c>
      <c r="H97" s="48">
        <v>18478.169999999998</v>
      </c>
      <c r="I97" s="48">
        <v>13493.78</v>
      </c>
      <c r="J97" s="48">
        <v>13019.33</v>
      </c>
      <c r="K97" s="48">
        <v>11972.12</v>
      </c>
      <c r="L97" s="48">
        <v>11691.46</v>
      </c>
      <c r="M97" s="48">
        <v>12705.85</v>
      </c>
      <c r="N97" s="48"/>
      <c r="O97" s="48"/>
      <c r="P97" s="48"/>
      <c r="Q97" s="48"/>
      <c r="R97" s="48"/>
    </row>
    <row r="98" spans="1:18" x14ac:dyDescent="0.25">
      <c r="A98" s="75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</row>
    <row r="99" spans="1:18" ht="15.75" x14ac:dyDescent="0.25">
      <c r="A99" s="62" t="s">
        <v>91</v>
      </c>
      <c r="B99" s="34">
        <f>+B100+B101+B102+B103+B104</f>
        <v>897955.70000000007</v>
      </c>
      <c r="C99" s="34">
        <f>+C100+C101+C102+C103+C104</f>
        <v>793055.91</v>
      </c>
      <c r="D99" s="34">
        <f>+D100+D101+D102+D103+D104</f>
        <v>951478.3600000001</v>
      </c>
      <c r="E99" s="34">
        <f>+E100+E101+E102+E103+E104</f>
        <v>853898.52</v>
      </c>
      <c r="F99" s="34">
        <f>+F100+F101+F102+F103+F104</f>
        <v>1028716.2000000001</v>
      </c>
      <c r="G99" s="34">
        <f>SUM(G100:G104)</f>
        <v>1021317.0299999999</v>
      </c>
      <c r="H99" s="34">
        <f>SUM(H100:H104)</f>
        <v>1118789.72</v>
      </c>
      <c r="I99" s="34">
        <f>+I100+I101+I102+I103+I104</f>
        <v>1035091.62</v>
      </c>
      <c r="J99" s="34">
        <f>+J100+J101+J102+J103+J104</f>
        <v>849182.63000000012</v>
      </c>
      <c r="K99" s="34">
        <f>+K100+K101+K102+K103+K104</f>
        <v>772846.74000000011</v>
      </c>
      <c r="L99" s="34">
        <f>+L100+L101+L102+L103+L104</f>
        <v>813707.63</v>
      </c>
      <c r="M99" s="34">
        <f>+M100+M101+M102+M103+M104</f>
        <v>794568.04999999981</v>
      </c>
      <c r="N99" s="34"/>
      <c r="O99" s="34"/>
      <c r="P99" s="34"/>
      <c r="Q99" s="34"/>
      <c r="R99" s="34"/>
    </row>
    <row r="100" spans="1:18" ht="14.25" customHeight="1" x14ac:dyDescent="0.25">
      <c r="A100" s="27" t="s">
        <v>74</v>
      </c>
      <c r="B100" s="48">
        <v>806421.89</v>
      </c>
      <c r="C100" s="48">
        <v>710109.88</v>
      </c>
      <c r="D100" s="48">
        <v>857869.13</v>
      </c>
      <c r="E100" s="48">
        <v>754823.93</v>
      </c>
      <c r="F100" s="48">
        <v>910984.02</v>
      </c>
      <c r="G100" s="48">
        <v>909557.74</v>
      </c>
      <c r="H100" s="48">
        <v>1009685.96</v>
      </c>
      <c r="I100" s="48">
        <v>909788.73</v>
      </c>
      <c r="J100" s="48">
        <v>780652.03</v>
      </c>
      <c r="K100" s="48">
        <v>714134.9</v>
      </c>
      <c r="L100" s="48">
        <v>703010.75</v>
      </c>
      <c r="M100" s="48">
        <v>711816.44</v>
      </c>
      <c r="N100" s="48"/>
      <c r="O100" s="48"/>
      <c r="P100" s="48"/>
      <c r="Q100" s="48"/>
      <c r="R100" s="48"/>
    </row>
    <row r="101" spans="1:18" x14ac:dyDescent="0.25">
      <c r="A101" s="27" t="s">
        <v>75</v>
      </c>
      <c r="B101" s="48">
        <v>54090.38</v>
      </c>
      <c r="C101" s="48">
        <v>39237.410000000003</v>
      </c>
      <c r="D101" s="48">
        <v>42862.92</v>
      </c>
      <c r="E101" s="48">
        <v>41325.370000000003</v>
      </c>
      <c r="F101" s="48">
        <v>56965.54</v>
      </c>
      <c r="G101" s="48">
        <v>58653.78</v>
      </c>
      <c r="H101" s="48">
        <v>51295.56</v>
      </c>
      <c r="I101" s="48">
        <v>60634.25</v>
      </c>
      <c r="J101" s="48">
        <v>17011.63</v>
      </c>
      <c r="K101" s="48">
        <v>38204.36</v>
      </c>
      <c r="L101" s="48">
        <v>50403.839999999997</v>
      </c>
      <c r="M101" s="48">
        <v>42274.2</v>
      </c>
      <c r="N101" s="48"/>
      <c r="O101" s="48"/>
      <c r="P101" s="48"/>
      <c r="Q101" s="48"/>
      <c r="R101" s="48"/>
    </row>
    <row r="102" spans="1:18" x14ac:dyDescent="0.25">
      <c r="A102" s="27" t="s">
        <v>76</v>
      </c>
      <c r="B102" s="48">
        <v>30126.15</v>
      </c>
      <c r="C102" s="48">
        <v>29276.11</v>
      </c>
      <c r="D102" s="48">
        <v>41809.79</v>
      </c>
      <c r="E102" s="48">
        <v>46711.53</v>
      </c>
      <c r="F102" s="48">
        <v>38775.360000000001</v>
      </c>
      <c r="G102" s="48">
        <v>43214.44</v>
      </c>
      <c r="H102" s="48">
        <v>41555.93</v>
      </c>
      <c r="I102" s="48">
        <v>48428.92</v>
      </c>
      <c r="J102" s="48">
        <v>39177.519999999997</v>
      </c>
      <c r="K102" s="21">
        <v>8193.2999999999993</v>
      </c>
      <c r="L102" s="48">
        <v>49579.37</v>
      </c>
      <c r="M102" s="48">
        <v>30457.75</v>
      </c>
      <c r="N102" s="48"/>
      <c r="O102" s="48"/>
      <c r="P102" s="48"/>
      <c r="Q102" s="48"/>
      <c r="R102" s="48"/>
    </row>
    <row r="103" spans="1:18" x14ac:dyDescent="0.25">
      <c r="A103" s="27" t="s">
        <v>77</v>
      </c>
      <c r="B103" s="48">
        <v>1064.42</v>
      </c>
      <c r="C103" s="48">
        <v>1350.31</v>
      </c>
      <c r="D103" s="48">
        <v>2328.36</v>
      </c>
      <c r="E103" s="48">
        <v>0</v>
      </c>
      <c r="F103" s="48">
        <v>4373.6400000000003</v>
      </c>
      <c r="G103" s="48">
        <v>126.35</v>
      </c>
      <c r="H103" s="48">
        <v>127.11</v>
      </c>
      <c r="I103" s="48">
        <v>247.4</v>
      </c>
      <c r="J103" s="48">
        <v>399.15</v>
      </c>
      <c r="K103" s="21">
        <v>129.4</v>
      </c>
      <c r="L103" s="48">
        <v>130.18</v>
      </c>
      <c r="M103" s="48">
        <v>130.97</v>
      </c>
      <c r="N103" s="48"/>
      <c r="O103" s="48"/>
      <c r="P103" s="48"/>
      <c r="Q103" s="48"/>
      <c r="R103" s="48"/>
    </row>
    <row r="104" spans="1:18" x14ac:dyDescent="0.25">
      <c r="A104" s="27" t="s">
        <v>78</v>
      </c>
      <c r="B104" s="48">
        <v>6252.86</v>
      </c>
      <c r="C104" s="48">
        <v>13082.2</v>
      </c>
      <c r="D104" s="48">
        <v>6608.16</v>
      </c>
      <c r="E104" s="48">
        <v>11037.69</v>
      </c>
      <c r="F104" s="48">
        <v>17617.64</v>
      </c>
      <c r="G104" s="48">
        <v>9764.7199999999993</v>
      </c>
      <c r="H104" s="48">
        <v>16125.16</v>
      </c>
      <c r="I104" s="48">
        <v>15992.32</v>
      </c>
      <c r="J104" s="48">
        <v>11942.3</v>
      </c>
      <c r="K104" s="21">
        <v>12184.78</v>
      </c>
      <c r="L104" s="48">
        <v>10583.49</v>
      </c>
      <c r="M104" s="48">
        <v>9888.69</v>
      </c>
      <c r="N104" s="48"/>
      <c r="O104" s="48"/>
      <c r="P104" s="48"/>
      <c r="Q104" s="48"/>
      <c r="R104" s="48"/>
    </row>
    <row r="105" spans="1:18" x14ac:dyDescent="0.25">
      <c r="A105" s="77"/>
      <c r="B105" s="49"/>
      <c r="C105" s="49"/>
      <c r="D105" s="49"/>
      <c r="E105" s="49"/>
      <c r="F105" s="49"/>
      <c r="G105" s="49"/>
      <c r="H105" s="49"/>
      <c r="I105" s="49"/>
      <c r="J105" s="49"/>
      <c r="K105" s="21"/>
      <c r="L105" s="49"/>
      <c r="M105" s="49"/>
      <c r="N105" s="49"/>
      <c r="O105" s="49"/>
      <c r="P105" s="49"/>
      <c r="Q105" s="49"/>
      <c r="R105" s="49"/>
    </row>
    <row r="106" spans="1:18" x14ac:dyDescent="0.25">
      <c r="A106" s="27" t="s">
        <v>92</v>
      </c>
      <c r="B106" s="57">
        <v>173</v>
      </c>
      <c r="C106" s="48">
        <v>43</v>
      </c>
      <c r="D106" s="48">
        <v>136</v>
      </c>
      <c r="E106" s="48">
        <v>28</v>
      </c>
      <c r="F106" s="48">
        <v>128</v>
      </c>
      <c r="G106" s="48">
        <v>86</v>
      </c>
      <c r="H106" s="48">
        <v>64</v>
      </c>
      <c r="I106" s="48">
        <v>10</v>
      </c>
      <c r="J106" s="48">
        <v>8</v>
      </c>
      <c r="K106" s="21">
        <v>3</v>
      </c>
      <c r="L106" s="48">
        <v>71</v>
      </c>
      <c r="M106" s="48">
        <v>8</v>
      </c>
      <c r="N106" s="48"/>
      <c r="O106" s="48"/>
      <c r="P106" s="48"/>
      <c r="Q106" s="48"/>
      <c r="R106" s="48"/>
    </row>
    <row r="107" spans="1:18" x14ac:dyDescent="0.25">
      <c r="A107" s="27" t="s">
        <v>93</v>
      </c>
      <c r="B107" s="57">
        <v>129</v>
      </c>
      <c r="C107" s="48">
        <v>40</v>
      </c>
      <c r="D107" s="48">
        <v>115</v>
      </c>
      <c r="E107" s="48">
        <v>41</v>
      </c>
      <c r="F107" s="48">
        <v>65</v>
      </c>
      <c r="G107" s="48">
        <v>104</v>
      </c>
      <c r="H107" s="48">
        <v>61</v>
      </c>
      <c r="I107" s="48">
        <v>38</v>
      </c>
      <c r="J107" s="48">
        <v>20</v>
      </c>
      <c r="K107" s="21">
        <v>10</v>
      </c>
      <c r="L107" s="48">
        <v>55</v>
      </c>
      <c r="M107" s="48">
        <v>26</v>
      </c>
      <c r="N107" s="48"/>
      <c r="O107" s="48"/>
      <c r="P107" s="48"/>
      <c r="Q107" s="48"/>
      <c r="R107" s="48"/>
    </row>
    <row r="108" spans="1:18" x14ac:dyDescent="0.25">
      <c r="A108" s="27" t="s">
        <v>94</v>
      </c>
      <c r="B108" s="48">
        <v>6135.2</v>
      </c>
      <c r="C108" s="48">
        <v>10410.799999999999</v>
      </c>
      <c r="D108" s="48">
        <v>4748</v>
      </c>
      <c r="E108" s="48">
        <v>7643.6</v>
      </c>
      <c r="F108" s="48">
        <v>4128.2</v>
      </c>
      <c r="G108" s="48">
        <v>1959.2</v>
      </c>
      <c r="H108" s="49">
        <v>10869.6</v>
      </c>
      <c r="I108" s="48">
        <v>4204.8</v>
      </c>
      <c r="J108" s="49">
        <v>7112.8</v>
      </c>
      <c r="K108" s="21">
        <v>3031.6</v>
      </c>
      <c r="L108" s="48">
        <v>8154.36</v>
      </c>
      <c r="M108" s="48">
        <v>9073.2000000000007</v>
      </c>
      <c r="N108" s="48"/>
      <c r="O108" s="48"/>
      <c r="P108" s="48"/>
      <c r="Q108" s="48"/>
      <c r="R108" s="48"/>
    </row>
    <row r="109" spans="1:18" x14ac:dyDescent="0.25">
      <c r="A109" s="78" t="s">
        <v>95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21"/>
      <c r="L109" s="79"/>
      <c r="M109" s="79"/>
      <c r="N109" s="79"/>
      <c r="O109" s="79"/>
      <c r="P109" s="79"/>
      <c r="Q109" s="79"/>
      <c r="R109" s="79"/>
    </row>
    <row r="110" spans="1:18" x14ac:dyDescent="0.25">
      <c r="A110" s="43" t="s">
        <v>96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ht="15.75" x14ac:dyDescent="0.25">
      <c r="A111" s="31" t="s">
        <v>97</v>
      </c>
      <c r="B111" s="80">
        <f>+B112+B118</f>
        <v>3777</v>
      </c>
      <c r="C111" s="80">
        <f>+C112+C118</f>
        <v>3784</v>
      </c>
      <c r="D111" s="80">
        <f>+D112+D118</f>
        <v>3785</v>
      </c>
      <c r="E111" s="80">
        <f t="shared" ref="E111:M111" si="26">+E112+E118</f>
        <v>3793</v>
      </c>
      <c r="F111" s="80">
        <f t="shared" si="26"/>
        <v>3797</v>
      </c>
      <c r="G111" s="80">
        <f t="shared" si="26"/>
        <v>3800</v>
      </c>
      <c r="H111" s="80">
        <f t="shared" si="26"/>
        <v>3804</v>
      </c>
      <c r="I111" s="80">
        <f t="shared" si="26"/>
        <v>3806</v>
      </c>
      <c r="J111" s="80">
        <f t="shared" si="26"/>
        <v>3809</v>
      </c>
      <c r="K111" s="80">
        <f t="shared" si="26"/>
        <v>3810</v>
      </c>
      <c r="L111" s="80">
        <f t="shared" si="26"/>
        <v>3819</v>
      </c>
      <c r="M111" s="80">
        <f t="shared" si="26"/>
        <v>3821</v>
      </c>
      <c r="N111" s="80"/>
      <c r="O111" s="80"/>
      <c r="P111" s="80"/>
      <c r="Q111" s="80"/>
      <c r="R111" s="80"/>
    </row>
    <row r="112" spans="1:18" x14ac:dyDescent="0.25">
      <c r="A112" s="81" t="s">
        <v>98</v>
      </c>
      <c r="B112" s="63">
        <f>+B113+B114+B115+B116+B117</f>
        <v>3776</v>
      </c>
      <c r="C112" s="63">
        <f>+C113+C114+C115+C116+C117</f>
        <v>3783</v>
      </c>
      <c r="D112" s="63">
        <f>+D113+D114+D115+D116+D117</f>
        <v>3784</v>
      </c>
      <c r="E112" s="63">
        <f t="shared" ref="E112:M112" si="27">+E113+E114+E115+E116+E117</f>
        <v>3792</v>
      </c>
      <c r="F112" s="63">
        <f t="shared" si="27"/>
        <v>3796</v>
      </c>
      <c r="G112" s="63">
        <f t="shared" si="27"/>
        <v>3798</v>
      </c>
      <c r="H112" s="63">
        <f t="shared" si="27"/>
        <v>3801</v>
      </c>
      <c r="I112" s="63">
        <f t="shared" si="27"/>
        <v>3803</v>
      </c>
      <c r="J112" s="63">
        <f t="shared" si="27"/>
        <v>3806</v>
      </c>
      <c r="K112" s="63">
        <f t="shared" si="27"/>
        <v>3807</v>
      </c>
      <c r="L112" s="63">
        <f t="shared" si="27"/>
        <v>3816</v>
      </c>
      <c r="M112" s="63">
        <f t="shared" si="27"/>
        <v>3818</v>
      </c>
      <c r="N112" s="63"/>
      <c r="O112" s="63"/>
      <c r="P112" s="63"/>
      <c r="Q112" s="63"/>
      <c r="R112" s="63"/>
    </row>
    <row r="113" spans="1:18" x14ac:dyDescent="0.25">
      <c r="A113" s="24" t="s">
        <v>99</v>
      </c>
      <c r="B113" s="57">
        <v>3581</v>
      </c>
      <c r="C113" s="57">
        <v>3589</v>
      </c>
      <c r="D113" s="57">
        <v>3591</v>
      </c>
      <c r="E113" s="57">
        <v>3599</v>
      </c>
      <c r="F113" s="57">
        <v>3601</v>
      </c>
      <c r="G113" s="57">
        <v>3603</v>
      </c>
      <c r="H113" s="57">
        <v>3605</v>
      </c>
      <c r="I113" s="57">
        <v>3607</v>
      </c>
      <c r="J113" s="57">
        <v>3612</v>
      </c>
      <c r="K113" s="57">
        <v>3613</v>
      </c>
      <c r="L113" s="57">
        <v>3623</v>
      </c>
      <c r="M113" s="57">
        <v>3625</v>
      </c>
      <c r="N113" s="57"/>
      <c r="O113" s="57"/>
      <c r="P113" s="57"/>
      <c r="Q113" s="57"/>
      <c r="R113" s="57"/>
    </row>
    <row r="114" spans="1:18" x14ac:dyDescent="0.25">
      <c r="A114" s="24" t="s">
        <v>100</v>
      </c>
      <c r="B114" s="57">
        <v>131</v>
      </c>
      <c r="C114" s="57">
        <v>131</v>
      </c>
      <c r="D114" s="57">
        <v>130</v>
      </c>
      <c r="E114" s="57">
        <v>130</v>
      </c>
      <c r="F114" s="57">
        <v>131</v>
      </c>
      <c r="G114" s="57">
        <v>131</v>
      </c>
      <c r="H114" s="57">
        <v>132</v>
      </c>
      <c r="I114" s="57">
        <v>132</v>
      </c>
      <c r="J114" s="57">
        <v>131</v>
      </c>
      <c r="K114" s="57">
        <v>130</v>
      </c>
      <c r="L114" s="57">
        <v>129</v>
      </c>
      <c r="M114" s="57">
        <v>129</v>
      </c>
      <c r="N114" s="57"/>
      <c r="O114" s="57"/>
      <c r="P114" s="57"/>
      <c r="Q114" s="57"/>
      <c r="R114" s="57"/>
    </row>
    <row r="115" spans="1:18" x14ac:dyDescent="0.25">
      <c r="A115" s="24" t="s">
        <v>101</v>
      </c>
      <c r="B115" s="57">
        <v>15</v>
      </c>
      <c r="C115" s="57">
        <v>14</v>
      </c>
      <c r="D115" s="57">
        <v>14</v>
      </c>
      <c r="E115" s="57">
        <v>14</v>
      </c>
      <c r="F115" s="57">
        <v>15</v>
      </c>
      <c r="G115" s="57">
        <v>15</v>
      </c>
      <c r="H115" s="57">
        <v>15</v>
      </c>
      <c r="I115" s="57">
        <v>15</v>
      </c>
      <c r="J115" s="57">
        <v>14</v>
      </c>
      <c r="K115" s="57">
        <v>15</v>
      </c>
      <c r="L115" s="57">
        <v>15</v>
      </c>
      <c r="M115" s="57">
        <v>15</v>
      </c>
      <c r="N115" s="57"/>
      <c r="O115" s="57"/>
      <c r="P115" s="57"/>
      <c r="Q115" s="57"/>
      <c r="R115" s="57"/>
    </row>
    <row r="116" spans="1:18" x14ac:dyDescent="0.25">
      <c r="A116" s="24" t="s">
        <v>102</v>
      </c>
      <c r="B116" s="57">
        <v>18</v>
      </c>
      <c r="C116" s="57">
        <v>18</v>
      </c>
      <c r="D116" s="57">
        <v>18</v>
      </c>
      <c r="E116" s="57">
        <v>18</v>
      </c>
      <c r="F116" s="57">
        <v>18</v>
      </c>
      <c r="G116" s="57">
        <v>18</v>
      </c>
      <c r="H116" s="57">
        <v>18</v>
      </c>
      <c r="I116" s="57">
        <v>18</v>
      </c>
      <c r="J116" s="57">
        <v>18</v>
      </c>
      <c r="K116" s="57">
        <v>18</v>
      </c>
      <c r="L116" s="57">
        <v>18</v>
      </c>
      <c r="M116" s="57">
        <v>18</v>
      </c>
      <c r="N116" s="57"/>
      <c r="O116" s="57"/>
      <c r="P116" s="57"/>
      <c r="Q116" s="57"/>
      <c r="R116" s="57"/>
    </row>
    <row r="117" spans="1:18" x14ac:dyDescent="0.25">
      <c r="A117" s="24" t="s">
        <v>103</v>
      </c>
      <c r="B117" s="57">
        <v>31</v>
      </c>
      <c r="C117" s="57">
        <v>31</v>
      </c>
      <c r="D117" s="57">
        <v>31</v>
      </c>
      <c r="E117" s="57">
        <v>31</v>
      </c>
      <c r="F117" s="57">
        <v>31</v>
      </c>
      <c r="G117" s="57">
        <v>31</v>
      </c>
      <c r="H117" s="57">
        <v>31</v>
      </c>
      <c r="I117" s="57">
        <v>31</v>
      </c>
      <c r="J117" s="57">
        <v>31</v>
      </c>
      <c r="K117" s="57">
        <v>31</v>
      </c>
      <c r="L117" s="57">
        <v>31</v>
      </c>
      <c r="M117" s="57">
        <v>31</v>
      </c>
      <c r="N117" s="57"/>
      <c r="O117" s="57"/>
      <c r="P117" s="57"/>
      <c r="Q117" s="57"/>
      <c r="R117" s="57"/>
    </row>
    <row r="118" spans="1:18" x14ac:dyDescent="0.25">
      <c r="A118" s="81" t="s">
        <v>104</v>
      </c>
      <c r="B118" s="63">
        <f>+B119+B120+B121+B122+B123</f>
        <v>1</v>
      </c>
      <c r="C118" s="63">
        <f t="shared" ref="C118:M118" si="28">+C119+C120+C121+C122+C123</f>
        <v>1</v>
      </c>
      <c r="D118" s="63">
        <f t="shared" si="28"/>
        <v>1</v>
      </c>
      <c r="E118" s="63">
        <f t="shared" si="28"/>
        <v>1</v>
      </c>
      <c r="F118" s="63">
        <f t="shared" si="28"/>
        <v>1</v>
      </c>
      <c r="G118" s="63">
        <f t="shared" si="28"/>
        <v>2</v>
      </c>
      <c r="H118" s="63">
        <f t="shared" si="28"/>
        <v>3</v>
      </c>
      <c r="I118" s="63">
        <f t="shared" si="28"/>
        <v>3</v>
      </c>
      <c r="J118" s="63">
        <f t="shared" si="28"/>
        <v>3</v>
      </c>
      <c r="K118" s="63">
        <f t="shared" si="28"/>
        <v>3</v>
      </c>
      <c r="L118" s="63">
        <f t="shared" si="28"/>
        <v>3</v>
      </c>
      <c r="M118" s="63">
        <f t="shared" si="28"/>
        <v>3</v>
      </c>
      <c r="N118" s="63"/>
      <c r="O118" s="63"/>
      <c r="P118" s="63"/>
      <c r="Q118" s="63"/>
      <c r="R118" s="63"/>
    </row>
    <row r="119" spans="1:18" x14ac:dyDescent="0.25">
      <c r="A119" s="24" t="s">
        <v>99</v>
      </c>
      <c r="B119" s="57">
        <v>1</v>
      </c>
      <c r="C119" s="57">
        <v>1</v>
      </c>
      <c r="D119" s="57">
        <v>1</v>
      </c>
      <c r="E119" s="57">
        <v>1</v>
      </c>
      <c r="F119" s="57">
        <v>1</v>
      </c>
      <c r="G119" s="57">
        <v>2</v>
      </c>
      <c r="H119" s="57">
        <v>3</v>
      </c>
      <c r="I119" s="57">
        <v>3</v>
      </c>
      <c r="J119" s="57">
        <v>3</v>
      </c>
      <c r="K119" s="57">
        <v>3</v>
      </c>
      <c r="L119" s="57">
        <v>3</v>
      </c>
      <c r="M119" s="57">
        <v>3</v>
      </c>
      <c r="N119" s="57"/>
      <c r="O119" s="57"/>
      <c r="P119" s="57"/>
      <c r="Q119" s="57"/>
      <c r="R119" s="57"/>
    </row>
    <row r="120" spans="1:18" x14ac:dyDescent="0.25">
      <c r="A120" s="35" t="s">
        <v>100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 x14ac:dyDescent="0.25">
      <c r="A121" s="24" t="s">
        <v>101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 x14ac:dyDescent="0.25">
      <c r="A122" s="24" t="s">
        <v>102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 x14ac:dyDescent="0.25">
      <c r="A123" s="24" t="s">
        <v>103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 ht="23.25" customHeight="1" x14ac:dyDescent="0.25">
      <c r="A124" s="82" t="s">
        <v>105</v>
      </c>
      <c r="B124" s="83">
        <v>278</v>
      </c>
      <c r="C124" s="83">
        <v>278</v>
      </c>
      <c r="D124" s="83">
        <v>280</v>
      </c>
      <c r="E124" s="83">
        <v>279</v>
      </c>
      <c r="F124" s="83">
        <v>279</v>
      </c>
      <c r="G124" s="83">
        <v>280</v>
      </c>
      <c r="H124" s="83">
        <v>280</v>
      </c>
      <c r="I124" s="83">
        <v>280</v>
      </c>
      <c r="J124" s="83">
        <v>278</v>
      </c>
      <c r="K124" s="83">
        <v>277</v>
      </c>
      <c r="L124" s="83">
        <v>275</v>
      </c>
      <c r="M124" s="83">
        <v>274</v>
      </c>
      <c r="N124" s="83"/>
      <c r="O124" s="57"/>
      <c r="P124" s="57"/>
      <c r="Q124" s="57"/>
      <c r="R124" s="57"/>
    </row>
    <row r="125" spans="1:18" ht="15.75" customHeight="1" x14ac:dyDescent="0.25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1:18" ht="19.5" customHeight="1" x14ac:dyDescent="0.25">
      <c r="A126" s="86" t="s">
        <v>106</v>
      </c>
      <c r="B126" s="87">
        <v>3714</v>
      </c>
      <c r="C126" s="87">
        <v>3720</v>
      </c>
      <c r="D126" s="87">
        <v>3723</v>
      </c>
      <c r="E126" s="87">
        <v>3729</v>
      </c>
      <c r="F126" s="87">
        <v>3733</v>
      </c>
      <c r="G126" s="87">
        <v>3736</v>
      </c>
      <c r="H126" s="87">
        <v>3740</v>
      </c>
      <c r="I126" s="87">
        <v>3742</v>
      </c>
      <c r="J126" s="87">
        <v>3743</v>
      </c>
      <c r="K126" s="87">
        <v>3743</v>
      </c>
      <c r="L126" s="87">
        <v>3746</v>
      </c>
      <c r="M126" s="87">
        <v>3748</v>
      </c>
      <c r="N126" s="87"/>
      <c r="O126" s="87"/>
      <c r="P126" s="87"/>
      <c r="Q126" s="87"/>
      <c r="R126" s="87"/>
    </row>
    <row r="127" spans="1:18" ht="19.5" customHeight="1" x14ac:dyDescent="0.25">
      <c r="A127" s="62" t="s">
        <v>107</v>
      </c>
      <c r="B127" s="88">
        <f>+B126/B111</f>
        <v>0.98332009531374109</v>
      </c>
      <c r="C127" s="88">
        <f t="shared" ref="C127:M127" si="29">+C126/C111</f>
        <v>0.9830866807610994</v>
      </c>
      <c r="D127" s="88">
        <f t="shared" si="29"/>
        <v>0.9836195508586526</v>
      </c>
      <c r="E127" s="88">
        <f t="shared" si="29"/>
        <v>0.98312681254943313</v>
      </c>
      <c r="F127" s="88">
        <f t="shared" si="29"/>
        <v>0.98314458783249936</v>
      </c>
      <c r="G127" s="88">
        <f t="shared" si="29"/>
        <v>0.98315789473684212</v>
      </c>
      <c r="H127" s="88">
        <f t="shared" si="29"/>
        <v>0.98317560462670872</v>
      </c>
      <c r="I127" s="88">
        <f t="shared" si="29"/>
        <v>0.98318444561219132</v>
      </c>
      <c r="J127" s="88">
        <f t="shared" si="29"/>
        <v>0.9826726174849042</v>
      </c>
      <c r="K127" s="88">
        <f t="shared" si="29"/>
        <v>0.98241469816272964</v>
      </c>
      <c r="L127" s="88">
        <f t="shared" si="29"/>
        <v>0.98088504844200053</v>
      </c>
      <c r="M127" s="88">
        <f t="shared" si="29"/>
        <v>0.9808950536508767</v>
      </c>
      <c r="N127" s="87"/>
      <c r="O127" s="87"/>
      <c r="P127" s="87"/>
      <c r="Q127" s="87"/>
      <c r="R127" s="87"/>
    </row>
    <row r="128" spans="1:18" ht="19.5" customHeight="1" x14ac:dyDescent="0.25">
      <c r="A128" s="89"/>
      <c r="B128" s="90"/>
      <c r="C128" s="90"/>
      <c r="D128" s="91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1:18" ht="15" customHeight="1" x14ac:dyDescent="0.25">
      <c r="A129" s="43" t="s">
        <v>108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ht="15.75" x14ac:dyDescent="0.25">
      <c r="A130" s="31" t="s">
        <v>109</v>
      </c>
      <c r="B130" s="32">
        <f t="shared" ref="B130:M130" si="30">+B131+B135+B136</f>
        <v>14628453.17</v>
      </c>
      <c r="C130" s="32">
        <f t="shared" si="30"/>
        <v>14652671.26</v>
      </c>
      <c r="D130" s="32">
        <f t="shared" si="30"/>
        <v>14504853.319999998</v>
      </c>
      <c r="E130" s="32">
        <f t="shared" si="30"/>
        <v>14431621.239999998</v>
      </c>
      <c r="F130" s="32">
        <f t="shared" si="30"/>
        <v>14408585.52</v>
      </c>
      <c r="G130" s="32">
        <f t="shared" si="30"/>
        <v>14336002.789999999</v>
      </c>
      <c r="H130" s="32">
        <f t="shared" si="30"/>
        <v>14797452.33</v>
      </c>
      <c r="I130" s="32">
        <f t="shared" si="30"/>
        <v>14960520.280000001</v>
      </c>
      <c r="J130" s="32">
        <f t="shared" si="30"/>
        <v>15051867.880000001</v>
      </c>
      <c r="K130" s="32">
        <f t="shared" si="30"/>
        <v>15245345.18</v>
      </c>
      <c r="L130" s="32">
        <f t="shared" si="30"/>
        <v>15205357.149999999</v>
      </c>
      <c r="M130" s="32">
        <f t="shared" si="30"/>
        <v>15322914.440000001</v>
      </c>
      <c r="N130" s="32"/>
      <c r="O130" s="32"/>
      <c r="P130" s="32"/>
      <c r="Q130" s="32"/>
      <c r="R130" s="32"/>
    </row>
    <row r="131" spans="1:18" x14ac:dyDescent="0.25">
      <c r="A131" s="81" t="s">
        <v>110</v>
      </c>
      <c r="B131" s="34">
        <f>+B132+B133+B134</f>
        <v>10936912.130000001</v>
      </c>
      <c r="C131" s="34">
        <f t="shared" ref="C131:M131" si="31">+C132+C133+C134</f>
        <v>10955595.439999999</v>
      </c>
      <c r="D131" s="34">
        <f t="shared" si="31"/>
        <v>10794138.389999999</v>
      </c>
      <c r="E131" s="34">
        <f t="shared" si="31"/>
        <v>10705952.199999999</v>
      </c>
      <c r="F131" s="34">
        <f t="shared" si="31"/>
        <v>10675029.85</v>
      </c>
      <c r="G131" s="34">
        <f t="shared" si="31"/>
        <v>10586154.970000001</v>
      </c>
      <c r="H131" s="34">
        <f t="shared" si="31"/>
        <v>10364791.08</v>
      </c>
      <c r="I131" s="34">
        <f t="shared" si="31"/>
        <v>10508497.460000001</v>
      </c>
      <c r="J131" s="34">
        <f t="shared" si="31"/>
        <v>10587559.310000001</v>
      </c>
      <c r="K131" s="34">
        <f t="shared" si="31"/>
        <v>10767779.35</v>
      </c>
      <c r="L131" s="34">
        <f t="shared" si="31"/>
        <v>10717927.09</v>
      </c>
      <c r="M131" s="34">
        <f t="shared" si="31"/>
        <v>10824675.830000002</v>
      </c>
      <c r="N131" s="34">
        <f>N132+N136+N137</f>
        <v>0</v>
      </c>
      <c r="O131" s="34">
        <f>O132+O136+O137</f>
        <v>0</v>
      </c>
      <c r="P131" s="34">
        <f>P132+P136+P137</f>
        <v>0</v>
      </c>
      <c r="Q131" s="34">
        <f>Q132+Q136+Q137</f>
        <v>0</v>
      </c>
      <c r="R131" s="34">
        <f>R132+R136+R137</f>
        <v>0</v>
      </c>
    </row>
    <row r="132" spans="1:18" x14ac:dyDescent="0.25">
      <c r="A132" s="24" t="s">
        <v>99</v>
      </c>
      <c r="B132" s="48">
        <v>10281293.58</v>
      </c>
      <c r="C132" s="48">
        <v>10294426.49</v>
      </c>
      <c r="D132" s="48">
        <v>10131361.699999999</v>
      </c>
      <c r="E132" s="48">
        <v>10040116.859999999</v>
      </c>
      <c r="F132" s="48">
        <v>10005314.5</v>
      </c>
      <c r="G132" s="48">
        <v>9920563.9600000009</v>
      </c>
      <c r="H132" s="48">
        <v>9700389.5500000007</v>
      </c>
      <c r="I132" s="48">
        <v>9842982.3900000006</v>
      </c>
      <c r="J132" s="48">
        <v>9918222.8200000003</v>
      </c>
      <c r="K132" s="48">
        <v>10061112.300000001</v>
      </c>
      <c r="L132" s="48">
        <v>10018633.67</v>
      </c>
      <c r="M132" s="48">
        <v>10110102.060000001</v>
      </c>
      <c r="N132" s="48">
        <f>N133+N134+N135</f>
        <v>0</v>
      </c>
      <c r="O132" s="48">
        <f>O133+O134+O135</f>
        <v>0</v>
      </c>
      <c r="P132" s="48">
        <f>P133+P134+P135</f>
        <v>0</v>
      </c>
      <c r="Q132" s="48">
        <f>Q133+Q134+Q135</f>
        <v>0</v>
      </c>
      <c r="R132" s="48">
        <f>R133+R134+R135</f>
        <v>0</v>
      </c>
    </row>
    <row r="133" spans="1:18" x14ac:dyDescent="0.25">
      <c r="A133" s="24" t="s">
        <v>100</v>
      </c>
      <c r="B133" s="48">
        <v>538512.92000000004</v>
      </c>
      <c r="C133" s="48">
        <v>541933.87</v>
      </c>
      <c r="D133" s="48">
        <v>543067.79</v>
      </c>
      <c r="E133" s="48">
        <v>545931.64</v>
      </c>
      <c r="F133" s="48">
        <v>549734.74</v>
      </c>
      <c r="G133" s="48">
        <v>541885.69999999995</v>
      </c>
      <c r="H133" s="48">
        <v>538761.35</v>
      </c>
      <c r="I133" s="48">
        <v>538308.48</v>
      </c>
      <c r="J133" s="48">
        <v>541901</v>
      </c>
      <c r="K133" s="48">
        <v>557080.77</v>
      </c>
      <c r="L133" s="48">
        <v>567138.17000000004</v>
      </c>
      <c r="M133" s="48">
        <v>580299.56000000006</v>
      </c>
      <c r="N133" s="48"/>
      <c r="O133" s="48"/>
      <c r="P133" s="48"/>
      <c r="Q133" s="48"/>
      <c r="R133" s="48"/>
    </row>
    <row r="134" spans="1:18" x14ac:dyDescent="0.25">
      <c r="A134" s="24" t="s">
        <v>101</v>
      </c>
      <c r="B134" s="48">
        <v>117105.63</v>
      </c>
      <c r="C134" s="48">
        <v>119235.08</v>
      </c>
      <c r="D134" s="48">
        <v>119708.9</v>
      </c>
      <c r="E134" s="48">
        <v>119903.7</v>
      </c>
      <c r="F134" s="48">
        <v>119980.61</v>
      </c>
      <c r="G134" s="48">
        <v>123705.31</v>
      </c>
      <c r="H134" s="48">
        <v>125640.18</v>
      </c>
      <c r="I134" s="48">
        <v>127206.59</v>
      </c>
      <c r="J134" s="48">
        <v>127435.49</v>
      </c>
      <c r="K134" s="48">
        <v>149586.28</v>
      </c>
      <c r="L134" s="48">
        <v>132155.25</v>
      </c>
      <c r="M134" s="48">
        <v>134274.21</v>
      </c>
      <c r="N134" s="48"/>
      <c r="O134" s="48"/>
      <c r="P134" s="48"/>
      <c r="Q134" s="48"/>
      <c r="R134" s="48"/>
    </row>
    <row r="135" spans="1:18" x14ac:dyDescent="0.25">
      <c r="A135" s="27" t="s">
        <v>111</v>
      </c>
      <c r="B135" s="48">
        <v>3189710.3</v>
      </c>
      <c r="C135" s="48">
        <v>3199226.95</v>
      </c>
      <c r="D135" s="48">
        <v>3210463.39</v>
      </c>
      <c r="E135" s="48">
        <v>3225483.59</v>
      </c>
      <c r="F135" s="48">
        <v>3234843.35</v>
      </c>
      <c r="G135" s="48">
        <v>3249237.53</v>
      </c>
      <c r="H135" s="48">
        <v>3935530.88</v>
      </c>
      <c r="I135" s="48">
        <v>3955343.27</v>
      </c>
      <c r="J135" s="48">
        <v>3967781.06</v>
      </c>
      <c r="K135" s="48">
        <v>3981203.66</v>
      </c>
      <c r="L135" s="48">
        <v>3990471.95</v>
      </c>
      <c r="M135" s="48">
        <v>4000271.83</v>
      </c>
      <c r="N135" s="48"/>
      <c r="O135" s="48"/>
      <c r="P135" s="48"/>
      <c r="Q135" s="48"/>
      <c r="R135" s="48"/>
    </row>
    <row r="136" spans="1:18" x14ac:dyDescent="0.25">
      <c r="A136" s="27" t="s">
        <v>112</v>
      </c>
      <c r="B136" s="48">
        <v>501830.74</v>
      </c>
      <c r="C136" s="48">
        <v>497848.87</v>
      </c>
      <c r="D136" s="48">
        <v>500251.54</v>
      </c>
      <c r="E136" s="48">
        <v>500185.45</v>
      </c>
      <c r="F136" s="48">
        <v>498712.32000000001</v>
      </c>
      <c r="G136" s="48">
        <v>500610.29</v>
      </c>
      <c r="H136" s="48">
        <v>497130.37</v>
      </c>
      <c r="I136" s="48">
        <v>496679.55</v>
      </c>
      <c r="J136" s="48">
        <v>496527.51</v>
      </c>
      <c r="K136" s="48">
        <v>496362.17</v>
      </c>
      <c r="L136" s="48">
        <v>496958.11</v>
      </c>
      <c r="M136" s="48">
        <v>497966.78</v>
      </c>
      <c r="N136" s="48"/>
      <c r="O136" s="48"/>
      <c r="P136" s="48"/>
      <c r="Q136" s="48"/>
      <c r="R136" s="48"/>
    </row>
    <row r="137" spans="1:18" x14ac:dyDescent="0.25">
      <c r="A137" s="2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x14ac:dyDescent="0.25">
      <c r="A138" s="81" t="s">
        <v>113</v>
      </c>
      <c r="B138" s="63">
        <f t="shared" ref="B138:M138" si="32">+B139+B140+B141+B142</f>
        <v>1136</v>
      </c>
      <c r="C138" s="63">
        <f t="shared" si="32"/>
        <v>1117</v>
      </c>
      <c r="D138" s="63">
        <f t="shared" si="32"/>
        <v>1092</v>
      </c>
      <c r="E138" s="63">
        <f t="shared" si="32"/>
        <v>1077</v>
      </c>
      <c r="F138" s="63">
        <f t="shared" si="32"/>
        <v>1064</v>
      </c>
      <c r="G138" s="63">
        <f t="shared" si="32"/>
        <v>1061</v>
      </c>
      <c r="H138" s="63">
        <f t="shared" si="32"/>
        <v>1031</v>
      </c>
      <c r="I138" s="63">
        <f t="shared" si="32"/>
        <v>1072</v>
      </c>
      <c r="J138" s="63">
        <f t="shared" si="32"/>
        <v>1089</v>
      </c>
      <c r="K138" s="63">
        <f t="shared" si="32"/>
        <v>1187</v>
      </c>
      <c r="L138" s="63">
        <f t="shared" si="32"/>
        <v>1163</v>
      </c>
      <c r="M138" s="63">
        <f t="shared" si="32"/>
        <v>1187</v>
      </c>
      <c r="N138" s="34"/>
      <c r="O138" s="34"/>
      <c r="P138" s="34"/>
      <c r="Q138" s="34"/>
      <c r="R138" s="34"/>
    </row>
    <row r="139" spans="1:18" ht="14.25" customHeight="1" x14ac:dyDescent="0.25">
      <c r="A139" s="27" t="s">
        <v>114</v>
      </c>
      <c r="B139" s="57">
        <v>127</v>
      </c>
      <c r="C139" s="57">
        <v>118</v>
      </c>
      <c r="D139" s="57">
        <v>123</v>
      </c>
      <c r="E139" s="57">
        <v>124</v>
      </c>
      <c r="F139" s="57">
        <v>123</v>
      </c>
      <c r="G139" s="57">
        <v>133</v>
      </c>
      <c r="H139" s="57">
        <v>126</v>
      </c>
      <c r="I139" s="57">
        <v>153</v>
      </c>
      <c r="J139" s="57">
        <v>171</v>
      </c>
      <c r="K139" s="57">
        <v>227</v>
      </c>
      <c r="L139" s="57">
        <v>206</v>
      </c>
      <c r="M139" s="57">
        <v>184</v>
      </c>
      <c r="N139" s="57"/>
      <c r="O139" s="57"/>
      <c r="P139" s="57"/>
      <c r="Q139" s="57"/>
      <c r="R139" s="57"/>
    </row>
    <row r="140" spans="1:18" ht="15" customHeight="1" x14ac:dyDescent="0.25">
      <c r="A140" s="27" t="s">
        <v>115</v>
      </c>
      <c r="B140" s="57">
        <v>131</v>
      </c>
      <c r="C140" s="57">
        <v>124</v>
      </c>
      <c r="D140" s="57">
        <v>115</v>
      </c>
      <c r="E140" s="57">
        <v>123</v>
      </c>
      <c r="F140" s="57">
        <v>119</v>
      </c>
      <c r="G140" s="57">
        <v>116</v>
      </c>
      <c r="H140" s="57">
        <v>115</v>
      </c>
      <c r="I140" s="57">
        <v>131</v>
      </c>
      <c r="J140" s="57">
        <v>137</v>
      </c>
      <c r="K140" s="57">
        <v>165</v>
      </c>
      <c r="L140" s="57">
        <v>154</v>
      </c>
      <c r="M140" s="57">
        <v>187</v>
      </c>
      <c r="N140" s="57"/>
      <c r="O140" s="57"/>
      <c r="P140" s="57"/>
      <c r="Q140" s="57"/>
      <c r="R140" s="57"/>
    </row>
    <row r="141" spans="1:18" x14ac:dyDescent="0.25">
      <c r="A141" s="27" t="s">
        <v>116</v>
      </c>
      <c r="B141" s="57">
        <v>77</v>
      </c>
      <c r="C141" s="57">
        <v>83</v>
      </c>
      <c r="D141" s="57">
        <v>87</v>
      </c>
      <c r="E141" s="57">
        <v>81</v>
      </c>
      <c r="F141" s="57">
        <v>69</v>
      </c>
      <c r="G141" s="57">
        <v>75</v>
      </c>
      <c r="H141" s="57">
        <v>73</v>
      </c>
      <c r="I141" s="57">
        <v>80</v>
      </c>
      <c r="J141" s="57">
        <v>69</v>
      </c>
      <c r="K141" s="57">
        <v>82</v>
      </c>
      <c r="L141" s="57">
        <v>83</v>
      </c>
      <c r="M141" s="57">
        <v>101</v>
      </c>
      <c r="N141" s="57"/>
      <c r="O141" s="57"/>
      <c r="P141" s="57"/>
      <c r="Q141" s="57"/>
      <c r="R141" s="57"/>
    </row>
    <row r="142" spans="1:18" ht="15" customHeight="1" x14ac:dyDescent="0.25">
      <c r="A142" s="27" t="s">
        <v>117</v>
      </c>
      <c r="B142" s="57">
        <v>801</v>
      </c>
      <c r="C142" s="57">
        <v>792</v>
      </c>
      <c r="D142" s="57">
        <v>767</v>
      </c>
      <c r="E142" s="57">
        <v>749</v>
      </c>
      <c r="F142" s="57">
        <v>753</v>
      </c>
      <c r="G142" s="57">
        <v>737</v>
      </c>
      <c r="H142" s="57">
        <v>717</v>
      </c>
      <c r="I142" s="57">
        <v>708</v>
      </c>
      <c r="J142" s="57">
        <v>712</v>
      </c>
      <c r="K142" s="57">
        <v>713</v>
      </c>
      <c r="L142" s="57">
        <v>720</v>
      </c>
      <c r="M142" s="57">
        <v>715</v>
      </c>
      <c r="N142" s="57"/>
      <c r="O142" s="57"/>
      <c r="P142" s="57"/>
      <c r="Q142" s="57"/>
      <c r="R142" s="57"/>
    </row>
    <row r="143" spans="1:18" x14ac:dyDescent="0.25">
      <c r="A143" s="2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x14ac:dyDescent="0.25">
      <c r="A144" s="29" t="s">
        <v>118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8" ht="15" customHeight="1" x14ac:dyDescent="0.25">
      <c r="A145" s="27" t="s">
        <v>119</v>
      </c>
      <c r="B145" s="48">
        <v>0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20</v>
      </c>
      <c r="K145" s="48">
        <v>0</v>
      </c>
      <c r="L145" s="48">
        <v>0</v>
      </c>
      <c r="M145" s="48">
        <v>0</v>
      </c>
      <c r="N145" s="48"/>
      <c r="O145" s="48"/>
      <c r="P145" s="48"/>
      <c r="Q145" s="48"/>
      <c r="R145" s="48"/>
    </row>
    <row r="146" spans="1:18" ht="15" customHeight="1" x14ac:dyDescent="0.25">
      <c r="A146" s="27" t="s">
        <v>120</v>
      </c>
      <c r="B146" s="48">
        <v>0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92" t="s">
        <v>121</v>
      </c>
      <c r="K146" s="48">
        <v>0</v>
      </c>
      <c r="L146" s="48">
        <v>0</v>
      </c>
      <c r="M146" s="48">
        <v>0</v>
      </c>
      <c r="N146" s="48"/>
      <c r="O146" s="48"/>
      <c r="P146" s="48"/>
      <c r="Q146" s="48"/>
      <c r="R146" s="48"/>
    </row>
    <row r="147" spans="1:18" ht="14.25" customHeight="1" x14ac:dyDescent="0.25">
      <c r="A147" s="27" t="s">
        <v>122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/>
      <c r="O147" s="48"/>
      <c r="P147" s="48"/>
      <c r="Q147" s="48"/>
      <c r="R147" s="48"/>
    </row>
    <row r="148" spans="1:18" x14ac:dyDescent="0.25">
      <c r="A148" s="52" t="s">
        <v>123</v>
      </c>
      <c r="B148" s="48">
        <v>30</v>
      </c>
      <c r="C148" s="48">
        <v>30</v>
      </c>
      <c r="D148" s="48">
        <v>30</v>
      </c>
      <c r="E148" s="48">
        <v>30</v>
      </c>
      <c r="F148" s="48">
        <v>30</v>
      </c>
      <c r="G148" s="48">
        <v>30</v>
      </c>
      <c r="H148" s="48">
        <v>30</v>
      </c>
      <c r="I148" s="48">
        <v>30</v>
      </c>
      <c r="J148" s="48">
        <v>30</v>
      </c>
      <c r="K148" s="48">
        <v>30</v>
      </c>
      <c r="L148" s="48">
        <v>30</v>
      </c>
      <c r="M148" s="48">
        <v>30</v>
      </c>
      <c r="N148" s="48"/>
      <c r="O148" s="48"/>
      <c r="P148" s="48"/>
      <c r="Q148" s="48"/>
      <c r="R148" s="48"/>
    </row>
    <row r="149" spans="1:18" ht="14.25" customHeight="1" x14ac:dyDescent="0.25">
      <c r="A149" s="67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</row>
    <row r="150" spans="1:18" x14ac:dyDescent="0.25">
      <c r="A150" s="94" t="s">
        <v>95</v>
      </c>
      <c r="B150" s="95"/>
      <c r="C150" s="95"/>
      <c r="D150" s="95"/>
      <c r="E150" s="95"/>
      <c r="F150" s="95"/>
      <c r="G150" s="95"/>
      <c r="H150" s="95"/>
      <c r="I150" s="95"/>
      <c r="J150" s="93"/>
      <c r="K150" s="93"/>
      <c r="L150" s="95"/>
      <c r="M150" s="95"/>
      <c r="N150" s="95"/>
      <c r="O150" s="95"/>
      <c r="P150" s="95"/>
      <c r="Q150" s="95"/>
      <c r="R150" s="95"/>
    </row>
    <row r="151" spans="1:18" x14ac:dyDescent="0.25">
      <c r="A151" s="43" t="s">
        <v>124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x14ac:dyDescent="0.25">
      <c r="A152" s="55" t="s">
        <v>124</v>
      </c>
      <c r="B152" s="53">
        <v>0.9</v>
      </c>
      <c r="C152" s="53">
        <f>+C154/C153</f>
        <v>0.95843073483077545</v>
      </c>
      <c r="D152" s="53">
        <f>+D154/D153</f>
        <v>0.96046346173391606</v>
      </c>
      <c r="E152" s="53">
        <f t="shared" ref="E152:M152" si="33">+E154/E153</f>
        <v>0.96554527899176745</v>
      </c>
      <c r="F152" s="53">
        <f t="shared" si="33"/>
        <v>0.96554527899176745</v>
      </c>
      <c r="G152" s="53">
        <f t="shared" si="33"/>
        <v>0.96554527899176745</v>
      </c>
      <c r="H152" s="53">
        <f t="shared" si="33"/>
        <v>0.96554527899176745</v>
      </c>
      <c r="I152" s="53">
        <f t="shared" si="33"/>
        <v>0.96554527899176745</v>
      </c>
      <c r="J152" s="53">
        <f t="shared" si="33"/>
        <v>0.97570891350747024</v>
      </c>
      <c r="K152" s="53">
        <f t="shared" si="33"/>
        <v>0.97570891350747024</v>
      </c>
      <c r="L152" s="53">
        <f t="shared" si="33"/>
        <v>0.97570891350747024</v>
      </c>
      <c r="M152" s="53">
        <f t="shared" si="33"/>
        <v>0.98079073076532164</v>
      </c>
      <c r="N152" s="53"/>
      <c r="O152" s="53"/>
      <c r="P152" s="53"/>
      <c r="Q152" s="53"/>
      <c r="R152" s="53"/>
    </row>
    <row r="153" spans="1:18" x14ac:dyDescent="0.25">
      <c r="A153" s="52" t="s">
        <v>125</v>
      </c>
      <c r="B153" s="57">
        <v>9839</v>
      </c>
      <c r="C153" s="57">
        <v>9839</v>
      </c>
      <c r="D153" s="57">
        <v>9839</v>
      </c>
      <c r="E153" s="57">
        <v>9839</v>
      </c>
      <c r="F153" s="57">
        <v>9839</v>
      </c>
      <c r="G153" s="57">
        <v>9839</v>
      </c>
      <c r="H153" s="57">
        <v>9839</v>
      </c>
      <c r="I153" s="57">
        <v>9839</v>
      </c>
      <c r="J153" s="57">
        <v>9839</v>
      </c>
      <c r="K153" s="57">
        <v>9839</v>
      </c>
      <c r="L153" s="57">
        <v>9839</v>
      </c>
      <c r="M153" s="57">
        <v>9839</v>
      </c>
      <c r="N153" s="57"/>
      <c r="O153" s="57"/>
      <c r="P153" s="57"/>
      <c r="Q153" s="57"/>
      <c r="R153" s="57"/>
    </row>
    <row r="154" spans="1:18" x14ac:dyDescent="0.25">
      <c r="A154" s="52" t="s">
        <v>126</v>
      </c>
      <c r="B154" s="57">
        <v>9430</v>
      </c>
      <c r="C154" s="57">
        <v>9430</v>
      </c>
      <c r="D154" s="57">
        <v>9450</v>
      </c>
      <c r="E154" s="57">
        <v>9500</v>
      </c>
      <c r="F154" s="57">
        <v>9500</v>
      </c>
      <c r="G154" s="57">
        <v>9500</v>
      </c>
      <c r="H154" s="57">
        <v>9500</v>
      </c>
      <c r="I154" s="57">
        <v>9500</v>
      </c>
      <c r="J154" s="57">
        <v>9600</v>
      </c>
      <c r="K154" s="57">
        <v>9600</v>
      </c>
      <c r="L154" s="57">
        <v>9600</v>
      </c>
      <c r="M154" s="57">
        <v>9650</v>
      </c>
      <c r="N154" s="57"/>
      <c r="O154" s="57"/>
      <c r="P154" s="57"/>
      <c r="Q154" s="57"/>
      <c r="R154" s="57"/>
    </row>
    <row r="155" spans="1:18" x14ac:dyDescent="0.25">
      <c r="A155" s="52" t="s">
        <v>127</v>
      </c>
      <c r="B155" s="57">
        <v>8900</v>
      </c>
      <c r="C155" s="57">
        <v>8900</v>
      </c>
      <c r="D155" s="57">
        <v>8900</v>
      </c>
      <c r="E155" s="57">
        <v>8920</v>
      </c>
      <c r="F155" s="57">
        <v>8930</v>
      </c>
      <c r="G155" s="57">
        <v>8930</v>
      </c>
      <c r="H155" s="57">
        <v>8930</v>
      </c>
      <c r="I155" s="57">
        <v>8930</v>
      </c>
      <c r="J155" s="57">
        <v>8950</v>
      </c>
      <c r="K155" s="57">
        <v>8950</v>
      </c>
      <c r="L155" s="57">
        <v>8960</v>
      </c>
      <c r="M155" s="57">
        <v>8960</v>
      </c>
      <c r="N155" s="57"/>
      <c r="O155" s="57"/>
      <c r="P155" s="57"/>
      <c r="Q155" s="57"/>
      <c r="R155" s="57"/>
    </row>
    <row r="156" spans="1:18" x14ac:dyDescent="0.25">
      <c r="A156" s="52" t="s">
        <v>128</v>
      </c>
      <c r="B156" s="57">
        <v>1</v>
      </c>
      <c r="C156" s="57">
        <v>1</v>
      </c>
      <c r="D156" s="57">
        <v>1</v>
      </c>
      <c r="E156" s="57">
        <v>1</v>
      </c>
      <c r="F156" s="57">
        <v>1</v>
      </c>
      <c r="G156" s="57">
        <v>1</v>
      </c>
      <c r="H156" s="57">
        <v>1</v>
      </c>
      <c r="I156" s="57">
        <v>1</v>
      </c>
      <c r="J156" s="57">
        <v>1</v>
      </c>
      <c r="K156" s="57">
        <v>1</v>
      </c>
      <c r="L156" s="57">
        <v>1</v>
      </c>
      <c r="M156" s="57">
        <v>1</v>
      </c>
      <c r="N156" s="57"/>
      <c r="O156" s="57"/>
      <c r="P156" s="57"/>
      <c r="Q156" s="57"/>
      <c r="R156" s="57"/>
    </row>
    <row r="157" spans="1:18" x14ac:dyDescent="0.25">
      <c r="A157" s="52" t="s">
        <v>129</v>
      </c>
      <c r="B157" s="57">
        <v>98</v>
      </c>
      <c r="C157" s="57">
        <v>98</v>
      </c>
      <c r="D157" s="57">
        <v>98</v>
      </c>
      <c r="E157" s="57">
        <v>98</v>
      </c>
      <c r="F157" s="57">
        <v>98</v>
      </c>
      <c r="G157" s="57">
        <v>98</v>
      </c>
      <c r="H157" s="57">
        <v>98</v>
      </c>
      <c r="I157" s="57">
        <v>98</v>
      </c>
      <c r="J157" s="57">
        <v>98</v>
      </c>
      <c r="K157" s="57">
        <v>98</v>
      </c>
      <c r="L157" s="57">
        <v>98</v>
      </c>
      <c r="M157" s="57">
        <v>98</v>
      </c>
      <c r="N157" s="57"/>
      <c r="O157" s="57"/>
      <c r="P157" s="57"/>
      <c r="Q157" s="57"/>
      <c r="R157" s="57"/>
    </row>
    <row r="158" spans="1:18" x14ac:dyDescent="0.25">
      <c r="A158" s="52" t="s">
        <v>130</v>
      </c>
      <c r="B158" s="57">
        <v>2131</v>
      </c>
      <c r="C158" s="57">
        <v>2005</v>
      </c>
      <c r="D158" s="57">
        <v>2070</v>
      </c>
      <c r="E158" s="57">
        <v>2051</v>
      </c>
      <c r="F158" s="57">
        <v>2035</v>
      </c>
      <c r="G158" s="57">
        <v>2073</v>
      </c>
      <c r="H158" s="57">
        <v>2230</v>
      </c>
      <c r="I158" s="57">
        <v>2059</v>
      </c>
      <c r="J158" s="57">
        <v>2038</v>
      </c>
      <c r="K158" s="85">
        <v>1961</v>
      </c>
      <c r="L158" s="57">
        <v>2112</v>
      </c>
      <c r="M158" s="57">
        <v>2025</v>
      </c>
      <c r="N158" s="57"/>
      <c r="O158" s="57"/>
      <c r="P158" s="57"/>
      <c r="Q158" s="57"/>
      <c r="R158" s="57"/>
    </row>
    <row r="159" spans="1:18" x14ac:dyDescent="0.25">
      <c r="A159" s="52" t="s">
        <v>131</v>
      </c>
      <c r="B159" s="57">
        <v>525</v>
      </c>
      <c r="C159" s="57">
        <v>575</v>
      </c>
      <c r="D159" s="57">
        <v>593</v>
      </c>
      <c r="E159" s="57">
        <v>603</v>
      </c>
      <c r="F159" s="57">
        <v>611</v>
      </c>
      <c r="G159" s="57">
        <v>619</v>
      </c>
      <c r="H159" s="57">
        <v>628</v>
      </c>
      <c r="I159" s="57">
        <v>632</v>
      </c>
      <c r="J159" s="57">
        <v>632</v>
      </c>
      <c r="K159" s="85">
        <v>633</v>
      </c>
      <c r="L159" s="57">
        <v>641</v>
      </c>
      <c r="M159" s="57">
        <v>641</v>
      </c>
      <c r="N159" s="57"/>
      <c r="O159" s="57"/>
      <c r="P159" s="57"/>
      <c r="Q159" s="57"/>
      <c r="R159" s="57"/>
    </row>
    <row r="160" spans="1:18" x14ac:dyDescent="0.25">
      <c r="A160" s="52" t="s">
        <v>132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96"/>
      <c r="L160" s="57"/>
      <c r="M160" s="57"/>
      <c r="N160" s="57"/>
      <c r="O160" s="57"/>
      <c r="P160" s="57"/>
      <c r="Q160" s="57"/>
      <c r="R160" s="57"/>
    </row>
    <row r="161" spans="1:18" x14ac:dyDescent="0.25">
      <c r="A161" s="52" t="s">
        <v>133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96"/>
      <c r="L161" s="57"/>
      <c r="M161" s="57"/>
      <c r="N161" s="57"/>
      <c r="O161" s="57"/>
      <c r="P161" s="57"/>
      <c r="Q161" s="57"/>
      <c r="R161" s="57"/>
    </row>
    <row r="162" spans="1:18" x14ac:dyDescent="0.25">
      <c r="A162" s="52" t="s">
        <v>134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96"/>
      <c r="L162" s="57"/>
      <c r="M162" s="57"/>
      <c r="N162" s="57"/>
      <c r="O162" s="57"/>
      <c r="P162" s="57"/>
      <c r="Q162" s="57"/>
      <c r="R162" s="57"/>
    </row>
    <row r="163" spans="1:18" x14ac:dyDescent="0.25">
      <c r="A163" s="52" t="s">
        <v>135</v>
      </c>
      <c r="B163" s="48">
        <v>63</v>
      </c>
      <c r="C163" s="48">
        <v>63.024000000000001</v>
      </c>
      <c r="D163" s="48">
        <v>63.024000000000001</v>
      </c>
      <c r="E163" s="48">
        <v>63.024000000000001</v>
      </c>
      <c r="F163" s="48">
        <v>63.024000000000001</v>
      </c>
      <c r="G163" s="48">
        <v>63.024000000000001</v>
      </c>
      <c r="H163" s="48">
        <v>63.024000000000001</v>
      </c>
      <c r="I163" s="48">
        <v>63.024000000000001</v>
      </c>
      <c r="J163" s="48">
        <v>63.024000000000001</v>
      </c>
      <c r="K163" s="48">
        <v>63.024000000000001</v>
      </c>
      <c r="L163" s="48">
        <f>63.024</f>
        <v>63.024000000000001</v>
      </c>
      <c r="M163" s="48">
        <f>63.024+0.77</f>
        <v>63.794000000000004</v>
      </c>
      <c r="N163" s="57"/>
      <c r="O163" s="57"/>
      <c r="P163" s="57"/>
      <c r="Q163" s="57"/>
      <c r="R163" s="57"/>
    </row>
    <row r="164" spans="1:18" x14ac:dyDescent="0.25">
      <c r="A164" s="52" t="s">
        <v>136</v>
      </c>
      <c r="B164" s="48">
        <v>50</v>
      </c>
      <c r="C164" s="48">
        <v>50.137999999999998</v>
      </c>
      <c r="D164" s="48">
        <v>50.137999999999998</v>
      </c>
      <c r="E164" s="48">
        <v>50.137999999999998</v>
      </c>
      <c r="F164" s="48">
        <f t="shared" ref="F164:L164" si="34">50.138+0.5</f>
        <v>50.637999999999998</v>
      </c>
      <c r="G164" s="48">
        <f t="shared" si="34"/>
        <v>50.637999999999998</v>
      </c>
      <c r="H164" s="48">
        <f t="shared" si="34"/>
        <v>50.637999999999998</v>
      </c>
      <c r="I164" s="48">
        <f t="shared" si="34"/>
        <v>50.637999999999998</v>
      </c>
      <c r="J164" s="48">
        <f t="shared" si="34"/>
        <v>50.637999999999998</v>
      </c>
      <c r="K164" s="48">
        <f t="shared" si="34"/>
        <v>50.637999999999998</v>
      </c>
      <c r="L164" s="48">
        <f t="shared" si="34"/>
        <v>50.637999999999998</v>
      </c>
      <c r="M164" s="57">
        <f>L164</f>
        <v>50.637999999999998</v>
      </c>
      <c r="N164" s="97"/>
      <c r="O164" s="97"/>
      <c r="P164" s="97"/>
      <c r="Q164" s="97"/>
      <c r="R164" s="97"/>
    </row>
    <row r="165" spans="1:18" x14ac:dyDescent="0.25">
      <c r="A165" s="52" t="s">
        <v>137</v>
      </c>
      <c r="B165" s="57"/>
      <c r="C165" s="48"/>
      <c r="D165" s="48"/>
      <c r="E165" s="48"/>
      <c r="F165" s="48">
        <v>0.36599999999999999</v>
      </c>
      <c r="G165" s="48">
        <f>F165+0.006</f>
        <v>0.372</v>
      </c>
      <c r="H165" s="48">
        <f>G165+0.033</f>
        <v>0.40500000000000003</v>
      </c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1:18" x14ac:dyDescent="0.25">
      <c r="A166" s="52" t="s">
        <v>138</v>
      </c>
      <c r="B166" s="98"/>
      <c r="C166" s="79"/>
      <c r="D166" s="79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 x14ac:dyDescent="0.25">
      <c r="A167" s="55" t="s">
        <v>139</v>
      </c>
      <c r="B167" s="57">
        <f>+[1]INDICADORES!D190</f>
        <v>36</v>
      </c>
      <c r="C167" s="57">
        <f>+[1]INDICADORES!E190</f>
        <v>49</v>
      </c>
      <c r="D167" s="57">
        <f>+[1]INDICADORES!F190</f>
        <v>39</v>
      </c>
      <c r="E167" s="57">
        <f>+[1]INDICADORES!G190</f>
        <v>58</v>
      </c>
      <c r="F167" s="57">
        <f>+[1]INDICADORES!H190</f>
        <v>49</v>
      </c>
      <c r="G167" s="57">
        <f>+[1]INDICADORES!I190</f>
        <v>24</v>
      </c>
      <c r="H167" s="57">
        <f>+[1]INDICADORES!J190</f>
        <v>24</v>
      </c>
      <c r="I167" s="57">
        <f>+[1]INDICADORES!K190</f>
        <v>57</v>
      </c>
      <c r="J167" s="57">
        <f>+[1]INDICADORES!L190</f>
        <v>34</v>
      </c>
      <c r="K167" s="57">
        <f>+[1]INDICADORES!M190</f>
        <v>19</v>
      </c>
      <c r="L167" s="57">
        <f>+[1]INDICADORES!N190</f>
        <v>22</v>
      </c>
      <c r="M167" s="57">
        <f>+[1]INDICADORES!O190</f>
        <v>15</v>
      </c>
      <c r="N167" s="57"/>
      <c r="O167" s="57"/>
      <c r="P167" s="57"/>
      <c r="Q167" s="57"/>
      <c r="R167" s="57"/>
    </row>
    <row r="168" spans="1:18" x14ac:dyDescent="0.25">
      <c r="A168" s="52" t="s">
        <v>140</v>
      </c>
      <c r="B168" s="57">
        <v>3597</v>
      </c>
      <c r="C168" s="57">
        <v>3655</v>
      </c>
      <c r="D168" s="57">
        <v>3662</v>
      </c>
      <c r="E168" s="57">
        <v>3682</v>
      </c>
      <c r="F168" s="57">
        <v>3688</v>
      </c>
      <c r="G168" s="57">
        <v>3677</v>
      </c>
      <c r="H168" s="57"/>
      <c r="I168" s="57">
        <v>3692</v>
      </c>
      <c r="J168" s="57">
        <v>3540</v>
      </c>
      <c r="K168" s="99">
        <v>3533</v>
      </c>
      <c r="L168" s="57">
        <v>3545</v>
      </c>
      <c r="M168" s="100">
        <v>3564</v>
      </c>
      <c r="N168" s="57"/>
      <c r="O168" s="57"/>
      <c r="P168" s="57"/>
      <c r="Q168" s="57"/>
      <c r="R168" s="57"/>
    </row>
    <row r="169" spans="1:18" x14ac:dyDescent="0.25">
      <c r="A169" s="52" t="s">
        <v>141</v>
      </c>
      <c r="B169" s="98"/>
      <c r="C169" s="79"/>
      <c r="D169" s="79"/>
      <c r="E169" s="57"/>
      <c r="F169" s="57"/>
      <c r="G169" s="57"/>
      <c r="H169" s="57"/>
      <c r="I169" s="57"/>
      <c r="J169" s="57">
        <v>0</v>
      </c>
      <c r="K169" s="57"/>
      <c r="L169" s="57"/>
      <c r="M169" s="57"/>
      <c r="N169" s="57"/>
      <c r="O169" s="57"/>
      <c r="P169" s="57"/>
      <c r="Q169" s="57"/>
      <c r="R169" s="57"/>
    </row>
    <row r="170" spans="1:18" x14ac:dyDescent="0.25">
      <c r="A170" s="52" t="s">
        <v>142</v>
      </c>
      <c r="B170" s="57">
        <v>3</v>
      </c>
      <c r="C170" s="57">
        <v>3</v>
      </c>
      <c r="D170" s="57">
        <v>3</v>
      </c>
      <c r="E170" s="57">
        <v>3</v>
      </c>
      <c r="F170" s="57">
        <v>3</v>
      </c>
      <c r="G170" s="57">
        <v>3</v>
      </c>
      <c r="H170" s="57">
        <v>3</v>
      </c>
      <c r="I170" s="85">
        <v>3</v>
      </c>
      <c r="J170" s="57">
        <v>3</v>
      </c>
      <c r="K170" s="57">
        <v>3</v>
      </c>
      <c r="L170" s="57">
        <v>3</v>
      </c>
      <c r="M170" s="57">
        <v>3</v>
      </c>
      <c r="N170" s="57"/>
      <c r="O170" s="57"/>
      <c r="P170" s="57"/>
      <c r="Q170" s="57"/>
      <c r="R170" s="57"/>
    </row>
    <row r="171" spans="1:18" x14ac:dyDescent="0.25">
      <c r="A171" s="52" t="s">
        <v>143</v>
      </c>
      <c r="B171" s="57">
        <v>3</v>
      </c>
      <c r="C171" s="57">
        <v>3</v>
      </c>
      <c r="D171" s="57">
        <v>3</v>
      </c>
      <c r="E171" s="57">
        <v>3</v>
      </c>
      <c r="F171" s="57">
        <v>3</v>
      </c>
      <c r="G171" s="57">
        <v>3</v>
      </c>
      <c r="H171" s="57">
        <v>3</v>
      </c>
      <c r="I171" s="85">
        <v>3</v>
      </c>
      <c r="J171" s="57">
        <v>3</v>
      </c>
      <c r="K171" s="57">
        <v>3</v>
      </c>
      <c r="L171" s="57">
        <v>3</v>
      </c>
      <c r="M171" s="57">
        <v>3</v>
      </c>
      <c r="N171" s="57"/>
      <c r="O171" s="57"/>
      <c r="P171" s="57"/>
      <c r="Q171" s="57"/>
      <c r="R171" s="57"/>
    </row>
    <row r="172" spans="1:18" x14ac:dyDescent="0.25">
      <c r="A172" s="52" t="s">
        <v>144</v>
      </c>
      <c r="B172" s="57">
        <v>3</v>
      </c>
      <c r="C172" s="57">
        <v>3</v>
      </c>
      <c r="D172" s="57">
        <v>3</v>
      </c>
      <c r="E172" s="57">
        <v>3</v>
      </c>
      <c r="F172" s="57">
        <v>3</v>
      </c>
      <c r="G172" s="57">
        <v>3</v>
      </c>
      <c r="H172" s="57">
        <v>3</v>
      </c>
      <c r="I172" s="85">
        <v>3</v>
      </c>
      <c r="J172" s="57">
        <v>3</v>
      </c>
      <c r="K172" s="57">
        <v>3</v>
      </c>
      <c r="L172" s="57">
        <v>3</v>
      </c>
      <c r="M172" s="57">
        <v>3</v>
      </c>
      <c r="N172" s="57"/>
      <c r="O172" s="57"/>
      <c r="P172" s="57"/>
      <c r="Q172" s="57"/>
      <c r="R172" s="57"/>
    </row>
    <row r="173" spans="1:18" x14ac:dyDescent="0.25">
      <c r="A173" s="101" t="s">
        <v>145</v>
      </c>
      <c r="B173" s="87">
        <f t="shared" ref="B173:M173" si="35">+B174+B175+B176+B177+B178</f>
        <v>4</v>
      </c>
      <c r="C173" s="87">
        <f t="shared" si="35"/>
        <v>4</v>
      </c>
      <c r="D173" s="87">
        <f t="shared" si="35"/>
        <v>4</v>
      </c>
      <c r="E173" s="87">
        <f t="shared" si="35"/>
        <v>4</v>
      </c>
      <c r="F173" s="87">
        <f t="shared" si="35"/>
        <v>4</v>
      </c>
      <c r="G173" s="87">
        <f t="shared" si="35"/>
        <v>4</v>
      </c>
      <c r="H173" s="87">
        <f t="shared" si="35"/>
        <v>4</v>
      </c>
      <c r="I173" s="87">
        <f t="shared" si="35"/>
        <v>4</v>
      </c>
      <c r="J173" s="87">
        <f t="shared" si="35"/>
        <v>4</v>
      </c>
      <c r="K173" s="87">
        <f t="shared" si="35"/>
        <v>4</v>
      </c>
      <c r="L173" s="87">
        <f t="shared" si="35"/>
        <v>4</v>
      </c>
      <c r="M173" s="87">
        <f t="shared" si="35"/>
        <v>4</v>
      </c>
      <c r="N173" s="102"/>
      <c r="O173" s="102"/>
      <c r="P173" s="102"/>
      <c r="Q173" s="102"/>
      <c r="R173" s="102"/>
    </row>
    <row r="174" spans="1:18" x14ac:dyDescent="0.25">
      <c r="A174" s="52" t="s">
        <v>146</v>
      </c>
      <c r="B174" s="57">
        <v>4</v>
      </c>
      <c r="C174" s="57">
        <v>4</v>
      </c>
      <c r="D174" s="57">
        <v>4</v>
      </c>
      <c r="E174" s="57">
        <v>4</v>
      </c>
      <c r="F174" s="57">
        <v>4</v>
      </c>
      <c r="G174" s="57">
        <v>4</v>
      </c>
      <c r="H174" s="57">
        <v>4</v>
      </c>
      <c r="I174" s="85">
        <v>4</v>
      </c>
      <c r="J174" s="85">
        <v>4</v>
      </c>
      <c r="K174" s="57">
        <v>4</v>
      </c>
      <c r="L174" s="57">
        <v>4</v>
      </c>
      <c r="M174" s="57">
        <v>4</v>
      </c>
      <c r="N174" s="57"/>
      <c r="O174" s="57"/>
      <c r="P174" s="57"/>
      <c r="Q174" s="57"/>
      <c r="R174" s="57"/>
    </row>
    <row r="175" spans="1:18" x14ac:dyDescent="0.25">
      <c r="A175" s="52" t="s">
        <v>147</v>
      </c>
      <c r="B175" s="57">
        <v>0</v>
      </c>
      <c r="C175" s="57"/>
      <c r="D175" s="57"/>
      <c r="E175" s="57"/>
      <c r="F175" s="57"/>
      <c r="G175" s="57"/>
      <c r="H175" s="57"/>
      <c r="I175" s="85"/>
      <c r="J175" s="85"/>
      <c r="K175" s="57"/>
      <c r="L175" s="57"/>
      <c r="M175" s="57"/>
      <c r="N175" s="57"/>
      <c r="O175" s="57"/>
      <c r="P175" s="57"/>
      <c r="Q175" s="57"/>
      <c r="R175" s="57"/>
    </row>
    <row r="176" spans="1:18" x14ac:dyDescent="0.25">
      <c r="A176" s="52" t="s">
        <v>148</v>
      </c>
      <c r="B176" s="103">
        <v>0</v>
      </c>
      <c r="C176" s="103">
        <v>0</v>
      </c>
      <c r="D176" s="103">
        <v>0</v>
      </c>
      <c r="E176" s="103">
        <v>0</v>
      </c>
      <c r="F176" s="103">
        <v>0</v>
      </c>
      <c r="G176" s="103">
        <v>0</v>
      </c>
      <c r="H176" s="57">
        <v>0</v>
      </c>
      <c r="I176" s="85"/>
      <c r="J176" s="85">
        <v>0</v>
      </c>
      <c r="K176" s="57"/>
      <c r="L176" s="57"/>
      <c r="M176" s="57"/>
      <c r="N176" s="57"/>
      <c r="O176" s="57"/>
      <c r="P176" s="57"/>
      <c r="Q176" s="57"/>
      <c r="R176" s="57"/>
    </row>
    <row r="177" spans="1:18" x14ac:dyDescent="0.25">
      <c r="A177" s="52" t="s">
        <v>149</v>
      </c>
      <c r="B177" s="103">
        <v>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57">
        <v>0</v>
      </c>
      <c r="I177" s="85"/>
      <c r="J177" s="85">
        <v>0</v>
      </c>
      <c r="K177" s="57"/>
      <c r="L177" s="57"/>
      <c r="M177" s="57"/>
      <c r="N177" s="57"/>
      <c r="O177" s="57"/>
      <c r="P177" s="57"/>
      <c r="Q177" s="57"/>
      <c r="R177" s="57"/>
    </row>
    <row r="178" spans="1:18" x14ac:dyDescent="0.25">
      <c r="A178" s="52" t="s">
        <v>150</v>
      </c>
      <c r="B178" s="103">
        <v>0</v>
      </c>
      <c r="C178" s="103">
        <v>0</v>
      </c>
      <c r="D178" s="103">
        <v>0</v>
      </c>
      <c r="E178" s="103">
        <v>0</v>
      </c>
      <c r="F178" s="103">
        <v>0</v>
      </c>
      <c r="G178" s="103">
        <v>0</v>
      </c>
      <c r="H178" s="57">
        <v>0</v>
      </c>
      <c r="I178" s="85"/>
      <c r="J178" s="85">
        <v>0</v>
      </c>
      <c r="K178" s="57"/>
      <c r="L178" s="57"/>
      <c r="M178" s="57"/>
      <c r="N178" s="57"/>
      <c r="O178" s="57"/>
      <c r="P178" s="57"/>
      <c r="Q178" s="57"/>
      <c r="R178" s="57"/>
    </row>
    <row r="179" spans="1:18" ht="22.5" customHeight="1" x14ac:dyDescent="0.25">
      <c r="A179" s="104" t="s">
        <v>151</v>
      </c>
      <c r="B179" s="83">
        <v>2</v>
      </c>
      <c r="C179" s="83">
        <v>2</v>
      </c>
      <c r="D179" s="83">
        <v>2</v>
      </c>
      <c r="E179" s="83">
        <v>2</v>
      </c>
      <c r="F179" s="83">
        <v>3</v>
      </c>
      <c r="G179" s="83">
        <v>3</v>
      </c>
      <c r="H179" s="83">
        <v>3</v>
      </c>
      <c r="I179" s="105">
        <v>3</v>
      </c>
      <c r="J179" s="105">
        <v>3</v>
      </c>
      <c r="K179" s="83">
        <v>3</v>
      </c>
      <c r="L179" s="83">
        <v>3</v>
      </c>
      <c r="M179" s="83">
        <v>3</v>
      </c>
      <c r="N179" s="83"/>
      <c r="O179" s="83"/>
      <c r="P179" s="83"/>
      <c r="Q179" s="83"/>
      <c r="R179" s="83"/>
    </row>
    <row r="180" spans="1:18" x14ac:dyDescent="0.25">
      <c r="A180" s="55"/>
      <c r="B180" s="57"/>
      <c r="C180" s="57"/>
      <c r="D180" s="57"/>
      <c r="E180" s="57"/>
      <c r="F180" s="57"/>
      <c r="G180" s="57"/>
      <c r="H180" s="57"/>
      <c r="I180" s="85"/>
      <c r="J180" s="85"/>
      <c r="K180" s="57"/>
      <c r="L180" s="57"/>
      <c r="M180" s="57"/>
      <c r="N180" s="57"/>
      <c r="O180" s="57"/>
      <c r="P180" s="57"/>
      <c r="Q180" s="57"/>
      <c r="R180" s="57"/>
    </row>
    <row r="181" spans="1:18" x14ac:dyDescent="0.25">
      <c r="A181" s="52" t="s">
        <v>152</v>
      </c>
      <c r="B181" s="57">
        <v>2</v>
      </c>
      <c r="C181" s="57">
        <v>2</v>
      </c>
      <c r="D181" s="57">
        <v>2</v>
      </c>
      <c r="E181" s="57">
        <v>2</v>
      </c>
      <c r="F181" s="57">
        <v>2</v>
      </c>
      <c r="G181" s="57">
        <v>2</v>
      </c>
      <c r="H181" s="57">
        <v>2</v>
      </c>
      <c r="I181" s="85">
        <v>2</v>
      </c>
      <c r="J181" s="57">
        <v>2</v>
      </c>
      <c r="K181" s="57">
        <v>2</v>
      </c>
      <c r="L181" s="57">
        <v>2</v>
      </c>
      <c r="M181" s="57">
        <v>2</v>
      </c>
      <c r="N181" s="57"/>
      <c r="O181" s="57"/>
      <c r="P181" s="57"/>
      <c r="Q181" s="57"/>
      <c r="R181" s="57"/>
    </row>
    <row r="182" spans="1:18" ht="16.5" x14ac:dyDescent="0.25">
      <c r="A182" s="52" t="s">
        <v>153</v>
      </c>
      <c r="B182" s="57"/>
      <c r="C182" s="57"/>
      <c r="D182" s="57"/>
      <c r="E182" s="57"/>
      <c r="F182" s="57"/>
      <c r="G182" s="57"/>
      <c r="H182" s="57"/>
      <c r="I182" s="85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1:18" x14ac:dyDescent="0.25">
      <c r="A183" s="106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1:18" x14ac:dyDescent="0.25">
      <c r="A184" s="108"/>
      <c r="B184" s="107"/>
      <c r="C184" s="107"/>
      <c r="D184" s="107"/>
      <c r="E184" s="107"/>
      <c r="F184" s="107"/>
      <c r="G184" s="107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1:18" x14ac:dyDescent="0.25">
      <c r="A185" s="43" t="s">
        <v>154</v>
      </c>
      <c r="B185" s="58">
        <f>+B186+B193+B194</f>
        <v>15</v>
      </c>
      <c r="C185" s="58">
        <f t="shared" ref="C185:M185" si="36">+C186+C193+C194</f>
        <v>15</v>
      </c>
      <c r="D185" s="58">
        <f t="shared" si="36"/>
        <v>15</v>
      </c>
      <c r="E185" s="58">
        <f t="shared" si="36"/>
        <v>15</v>
      </c>
      <c r="F185" s="58">
        <f t="shared" si="36"/>
        <v>16</v>
      </c>
      <c r="G185" s="58">
        <f t="shared" si="36"/>
        <v>17</v>
      </c>
      <c r="H185" s="58">
        <f t="shared" si="36"/>
        <v>17</v>
      </c>
      <c r="I185" s="58">
        <f t="shared" si="36"/>
        <v>17</v>
      </c>
      <c r="J185" s="58">
        <f t="shared" si="36"/>
        <v>17</v>
      </c>
      <c r="K185" s="58">
        <f t="shared" si="36"/>
        <v>17</v>
      </c>
      <c r="L185" s="58">
        <f t="shared" si="36"/>
        <v>17</v>
      </c>
      <c r="M185" s="58">
        <f t="shared" si="36"/>
        <v>17</v>
      </c>
      <c r="N185" s="58"/>
      <c r="O185" s="58"/>
      <c r="P185" s="58"/>
      <c r="Q185" s="58"/>
      <c r="R185" s="58"/>
    </row>
    <row r="186" spans="1:18" ht="15.75" x14ac:dyDescent="0.25">
      <c r="A186" s="62" t="s">
        <v>155</v>
      </c>
      <c r="B186" s="63">
        <f t="shared" ref="B186:G186" si="37">SUM(B187:B192)</f>
        <v>15</v>
      </c>
      <c r="C186" s="63">
        <f t="shared" si="37"/>
        <v>15</v>
      </c>
      <c r="D186" s="63">
        <f t="shared" si="37"/>
        <v>15</v>
      </c>
      <c r="E186" s="63">
        <f t="shared" si="37"/>
        <v>15</v>
      </c>
      <c r="F186" s="63">
        <f t="shared" si="37"/>
        <v>16</v>
      </c>
      <c r="G186" s="63">
        <f t="shared" si="37"/>
        <v>17</v>
      </c>
      <c r="H186" s="63">
        <f t="shared" ref="H186:M186" si="38">SUM(H187:H192)</f>
        <v>17</v>
      </c>
      <c r="I186" s="63">
        <f t="shared" si="38"/>
        <v>17</v>
      </c>
      <c r="J186" s="63">
        <f t="shared" si="38"/>
        <v>17</v>
      </c>
      <c r="K186" s="63">
        <f t="shared" si="38"/>
        <v>17</v>
      </c>
      <c r="L186" s="63">
        <f t="shared" si="38"/>
        <v>17</v>
      </c>
      <c r="M186" s="63">
        <f t="shared" si="38"/>
        <v>17</v>
      </c>
      <c r="N186" s="63"/>
      <c r="O186" s="63"/>
      <c r="P186" s="63"/>
      <c r="Q186" s="63"/>
      <c r="R186" s="63"/>
    </row>
    <row r="187" spans="1:18" x14ac:dyDescent="0.25">
      <c r="A187" s="24" t="s">
        <v>156</v>
      </c>
      <c r="B187" s="57">
        <v>3</v>
      </c>
      <c r="C187" s="57">
        <v>3</v>
      </c>
      <c r="D187" s="57">
        <v>3</v>
      </c>
      <c r="E187" s="57">
        <v>3</v>
      </c>
      <c r="F187" s="57">
        <v>3</v>
      </c>
      <c r="G187" s="57">
        <v>3</v>
      </c>
      <c r="H187" s="57">
        <v>3</v>
      </c>
      <c r="I187" s="57">
        <v>3</v>
      </c>
      <c r="J187" s="57">
        <v>3</v>
      </c>
      <c r="K187" s="57">
        <v>4</v>
      </c>
      <c r="L187" s="57">
        <v>4</v>
      </c>
      <c r="M187" s="57">
        <v>4</v>
      </c>
      <c r="N187" s="57"/>
      <c r="O187" s="57"/>
      <c r="P187" s="57"/>
      <c r="Q187" s="57"/>
      <c r="R187" s="57"/>
    </row>
    <row r="188" spans="1:18" x14ac:dyDescent="0.25">
      <c r="A188" s="24" t="s">
        <v>157</v>
      </c>
      <c r="B188" s="57">
        <v>0</v>
      </c>
      <c r="C188" s="57">
        <v>0</v>
      </c>
      <c r="D188" s="57">
        <v>0</v>
      </c>
      <c r="E188" s="57"/>
      <c r="F188" s="57"/>
      <c r="G188" s="57"/>
      <c r="H188" s="57"/>
      <c r="I188" s="57"/>
      <c r="J188" s="57"/>
      <c r="K188" s="57"/>
      <c r="L188" s="57"/>
      <c r="M188" s="85"/>
      <c r="N188" s="57"/>
      <c r="O188" s="57"/>
      <c r="P188" s="57"/>
      <c r="Q188" s="57"/>
      <c r="R188" s="57"/>
    </row>
    <row r="189" spans="1:18" x14ac:dyDescent="0.25">
      <c r="A189" s="24" t="s">
        <v>158</v>
      </c>
      <c r="B189" s="57">
        <v>3</v>
      </c>
      <c r="C189" s="57">
        <v>3</v>
      </c>
      <c r="D189" s="57">
        <v>3</v>
      </c>
      <c r="E189" s="57">
        <v>3</v>
      </c>
      <c r="F189" s="57">
        <v>3</v>
      </c>
      <c r="G189" s="57">
        <v>3</v>
      </c>
      <c r="H189" s="57">
        <v>3</v>
      </c>
      <c r="I189" s="57">
        <v>3</v>
      </c>
      <c r="J189" s="57">
        <v>3</v>
      </c>
      <c r="K189" s="57">
        <v>2</v>
      </c>
      <c r="L189" s="57">
        <v>2</v>
      </c>
      <c r="M189" s="85">
        <v>2</v>
      </c>
      <c r="N189" s="57"/>
      <c r="O189" s="57"/>
      <c r="P189" s="57"/>
      <c r="Q189" s="57"/>
      <c r="R189" s="57"/>
    </row>
    <row r="190" spans="1:18" x14ac:dyDescent="0.25">
      <c r="A190" s="24" t="s">
        <v>157</v>
      </c>
      <c r="B190" s="57">
        <v>0</v>
      </c>
      <c r="C190" s="57">
        <v>0</v>
      </c>
      <c r="D190" s="57">
        <v>0</v>
      </c>
      <c r="E190" s="57"/>
      <c r="F190" s="57"/>
      <c r="G190" s="57"/>
      <c r="H190" s="57"/>
      <c r="I190" s="57"/>
      <c r="J190" s="57"/>
      <c r="K190" s="57"/>
      <c r="L190" s="57"/>
      <c r="M190" s="85"/>
      <c r="N190" s="57"/>
      <c r="O190" s="57"/>
      <c r="P190" s="57"/>
      <c r="Q190" s="57"/>
      <c r="R190" s="57"/>
    </row>
    <row r="191" spans="1:18" x14ac:dyDescent="0.25">
      <c r="A191" s="24" t="s">
        <v>159</v>
      </c>
      <c r="B191" s="57">
        <v>9</v>
      </c>
      <c r="C191" s="57">
        <v>9</v>
      </c>
      <c r="D191" s="57">
        <v>9</v>
      </c>
      <c r="E191" s="57">
        <v>9</v>
      </c>
      <c r="F191" s="57">
        <v>10</v>
      </c>
      <c r="G191" s="57">
        <v>11</v>
      </c>
      <c r="H191" s="57">
        <v>11</v>
      </c>
      <c r="I191" s="57">
        <v>11</v>
      </c>
      <c r="J191" s="57">
        <v>11</v>
      </c>
      <c r="K191" s="57">
        <v>11</v>
      </c>
      <c r="L191" s="57">
        <v>11</v>
      </c>
      <c r="M191" s="85">
        <v>11</v>
      </c>
      <c r="N191" s="57"/>
      <c r="O191" s="57"/>
      <c r="P191" s="57"/>
      <c r="Q191" s="57"/>
      <c r="R191" s="23"/>
    </row>
    <row r="192" spans="1:18" x14ac:dyDescent="0.25">
      <c r="A192" s="24" t="s">
        <v>157</v>
      </c>
      <c r="B192" s="57">
        <v>0</v>
      </c>
      <c r="C192" s="57">
        <v>0</v>
      </c>
      <c r="D192" s="57">
        <v>0</v>
      </c>
      <c r="E192" s="57"/>
      <c r="F192" s="57"/>
      <c r="G192" s="57"/>
      <c r="H192" s="57"/>
      <c r="I192" s="57"/>
      <c r="J192" s="57"/>
      <c r="K192" s="57"/>
      <c r="L192" s="57"/>
      <c r="M192" s="85"/>
      <c r="N192" s="57"/>
      <c r="O192" s="57"/>
      <c r="P192" s="57"/>
      <c r="Q192" s="57"/>
      <c r="R192" s="23"/>
    </row>
    <row r="193" spans="1:18" ht="15.75" x14ac:dyDescent="0.25">
      <c r="A193" s="110" t="s">
        <v>160</v>
      </c>
      <c r="B193" s="57">
        <v>0</v>
      </c>
      <c r="C193" s="57">
        <v>0</v>
      </c>
      <c r="D193" s="57">
        <v>0</v>
      </c>
      <c r="E193" s="57"/>
      <c r="F193" s="57"/>
      <c r="G193" s="57"/>
      <c r="H193" s="57"/>
      <c r="I193" s="57"/>
      <c r="J193" s="57"/>
      <c r="K193" s="57"/>
      <c r="L193" s="57"/>
      <c r="M193" s="85"/>
      <c r="N193" s="57"/>
      <c r="O193" s="57"/>
      <c r="P193" s="57"/>
      <c r="Q193" s="57"/>
      <c r="R193" s="23"/>
    </row>
    <row r="194" spans="1:18" x14ac:dyDescent="0.25">
      <c r="A194" s="27" t="s">
        <v>161</v>
      </c>
      <c r="B194" s="57">
        <v>0</v>
      </c>
      <c r="C194" s="57">
        <v>0</v>
      </c>
      <c r="D194" s="57">
        <v>0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23"/>
    </row>
    <row r="195" spans="1:18" x14ac:dyDescent="0.25">
      <c r="A195" s="111"/>
      <c r="B195" s="112"/>
      <c r="C195" s="112"/>
      <c r="D195" s="112"/>
      <c r="E195" s="112"/>
      <c r="F195" s="112"/>
      <c r="G195" s="112"/>
      <c r="H195" s="112"/>
      <c r="I195" s="113"/>
      <c r="J195" s="112"/>
      <c r="K195" s="112"/>
      <c r="L195" s="112"/>
      <c r="M195" s="112"/>
      <c r="N195" s="112"/>
      <c r="O195" s="112"/>
      <c r="P195" s="112"/>
      <c r="Q195" s="112"/>
      <c r="R195" s="23"/>
    </row>
    <row r="196" spans="1:18" x14ac:dyDescent="0.25">
      <c r="A196" s="43" t="s">
        <v>162</v>
      </c>
      <c r="B196" s="114"/>
      <c r="C196" s="114"/>
      <c r="D196" s="114"/>
      <c r="E196" s="114"/>
      <c r="F196" s="114"/>
      <c r="G196" s="114"/>
      <c r="H196" s="114"/>
      <c r="I196" s="115"/>
      <c r="J196" s="114"/>
      <c r="K196" s="114"/>
      <c r="L196" s="116"/>
      <c r="M196" s="114"/>
      <c r="N196" s="114"/>
      <c r="O196" s="114"/>
      <c r="P196" s="114"/>
      <c r="Q196" s="114"/>
      <c r="R196" s="23"/>
    </row>
    <row r="197" spans="1:18" x14ac:dyDescent="0.25">
      <c r="A197" s="52" t="s">
        <v>163</v>
      </c>
      <c r="B197" s="57">
        <v>7</v>
      </c>
      <c r="C197" s="57">
        <v>7</v>
      </c>
      <c r="D197" s="57">
        <v>7</v>
      </c>
      <c r="E197" s="57">
        <v>7</v>
      </c>
      <c r="F197" s="57">
        <v>7</v>
      </c>
      <c r="G197" s="57">
        <v>7</v>
      </c>
      <c r="H197" s="99">
        <v>9</v>
      </c>
      <c r="I197" s="99">
        <v>9</v>
      </c>
      <c r="J197" s="99">
        <v>9</v>
      </c>
      <c r="K197" s="117">
        <v>9</v>
      </c>
      <c r="L197" s="117">
        <v>9</v>
      </c>
      <c r="M197" s="100">
        <v>9</v>
      </c>
      <c r="N197" s="57"/>
      <c r="O197" s="57"/>
      <c r="P197" s="57"/>
      <c r="Q197" s="57"/>
      <c r="R197" s="23"/>
    </row>
    <row r="198" spans="1:18" x14ac:dyDescent="0.25">
      <c r="A198" s="52" t="s">
        <v>164</v>
      </c>
      <c r="B198" s="57"/>
      <c r="C198" s="57"/>
      <c r="D198" s="57"/>
      <c r="E198" s="57">
        <v>27</v>
      </c>
      <c r="F198" s="57">
        <v>5</v>
      </c>
      <c r="G198" s="57"/>
      <c r="H198" s="99">
        <v>11</v>
      </c>
      <c r="I198" s="99">
        <v>20</v>
      </c>
      <c r="J198" s="99">
        <v>28</v>
      </c>
      <c r="K198" s="117">
        <v>29</v>
      </c>
      <c r="L198" s="117">
        <v>19</v>
      </c>
      <c r="M198" s="100">
        <v>18</v>
      </c>
      <c r="N198" s="57"/>
      <c r="O198" s="57"/>
      <c r="P198" s="57"/>
      <c r="Q198" s="57"/>
      <c r="R198" s="23"/>
    </row>
    <row r="199" spans="1:18" x14ac:dyDescent="0.25">
      <c r="A199" s="52" t="s">
        <v>165</v>
      </c>
      <c r="B199" s="57"/>
      <c r="C199" s="57"/>
      <c r="D199" s="57"/>
      <c r="E199" s="57">
        <v>27</v>
      </c>
      <c r="F199" s="57">
        <v>5</v>
      </c>
      <c r="G199" s="57"/>
      <c r="H199" s="99">
        <v>11</v>
      </c>
      <c r="I199" s="99">
        <v>20</v>
      </c>
      <c r="J199" s="99">
        <v>28</v>
      </c>
      <c r="K199" s="117">
        <v>29</v>
      </c>
      <c r="L199" s="117">
        <v>19</v>
      </c>
      <c r="M199" s="100">
        <v>18</v>
      </c>
      <c r="N199" s="57"/>
      <c r="O199" s="57"/>
      <c r="P199" s="57"/>
      <c r="Q199" s="57"/>
      <c r="R199" s="23"/>
    </row>
    <row r="200" spans="1:18" x14ac:dyDescent="0.25">
      <c r="A200" s="52" t="s">
        <v>166</v>
      </c>
      <c r="B200" s="57">
        <v>1</v>
      </c>
      <c r="C200" s="57">
        <v>0</v>
      </c>
      <c r="D200" s="57">
        <v>1</v>
      </c>
      <c r="E200" s="57">
        <v>1</v>
      </c>
      <c r="F200" s="57">
        <v>1</v>
      </c>
      <c r="G200" s="57">
        <v>2</v>
      </c>
      <c r="H200" s="99">
        <v>2</v>
      </c>
      <c r="I200" s="99">
        <v>2</v>
      </c>
      <c r="J200" s="99">
        <v>1</v>
      </c>
      <c r="K200" s="117">
        <v>0</v>
      </c>
      <c r="L200" s="99">
        <v>2</v>
      </c>
      <c r="M200" s="100">
        <v>2</v>
      </c>
      <c r="N200" s="57"/>
      <c r="O200" s="57"/>
      <c r="P200" s="57"/>
      <c r="Q200" s="57"/>
      <c r="R200" s="23"/>
    </row>
    <row r="201" spans="1:18" x14ac:dyDescent="0.25">
      <c r="A201" s="52" t="s">
        <v>167</v>
      </c>
      <c r="B201" s="57">
        <v>20</v>
      </c>
      <c r="C201" s="57">
        <v>19</v>
      </c>
      <c r="D201" s="57">
        <v>21</v>
      </c>
      <c r="E201" s="57">
        <v>16</v>
      </c>
      <c r="F201" s="57">
        <v>10</v>
      </c>
      <c r="G201" s="57">
        <v>27</v>
      </c>
      <c r="H201" s="99">
        <v>22</v>
      </c>
      <c r="I201" s="99">
        <v>31</v>
      </c>
      <c r="J201" s="99">
        <v>29</v>
      </c>
      <c r="K201" s="117">
        <v>26</v>
      </c>
      <c r="L201" s="117">
        <v>15</v>
      </c>
      <c r="M201" s="100">
        <v>15</v>
      </c>
      <c r="N201" s="57"/>
      <c r="O201" s="57"/>
      <c r="P201" s="57"/>
      <c r="Q201" s="57"/>
      <c r="R201" s="23"/>
    </row>
    <row r="202" spans="1:18" x14ac:dyDescent="0.25">
      <c r="A202" s="52" t="s">
        <v>168</v>
      </c>
      <c r="B202" s="57">
        <v>20</v>
      </c>
      <c r="C202" s="57">
        <v>19</v>
      </c>
      <c r="D202" s="57">
        <v>21</v>
      </c>
      <c r="E202" s="57">
        <v>16</v>
      </c>
      <c r="F202" s="57">
        <v>10</v>
      </c>
      <c r="G202" s="57">
        <v>27</v>
      </c>
      <c r="H202" s="99">
        <v>22</v>
      </c>
      <c r="I202" s="99">
        <v>31</v>
      </c>
      <c r="J202" s="99">
        <v>29</v>
      </c>
      <c r="K202" s="117">
        <v>26</v>
      </c>
      <c r="L202" s="117">
        <v>15</v>
      </c>
      <c r="M202" s="100">
        <v>15</v>
      </c>
      <c r="N202" s="57"/>
      <c r="O202" s="57"/>
      <c r="P202" s="57"/>
      <c r="Q202" s="57"/>
      <c r="R202" s="23"/>
    </row>
    <row r="203" spans="1:18" x14ac:dyDescent="0.25">
      <c r="A203" s="52" t="s">
        <v>169</v>
      </c>
      <c r="B203" s="57">
        <v>3777</v>
      </c>
      <c r="C203" s="57">
        <v>3784</v>
      </c>
      <c r="D203" s="57">
        <v>3785</v>
      </c>
      <c r="E203" s="57">
        <v>3793</v>
      </c>
      <c r="F203" s="57">
        <v>3797</v>
      </c>
      <c r="G203" s="57">
        <v>3799</v>
      </c>
      <c r="H203" s="99">
        <v>3804</v>
      </c>
      <c r="I203" s="99">
        <v>3806</v>
      </c>
      <c r="J203" s="99">
        <v>3809</v>
      </c>
      <c r="K203" s="117">
        <v>3810</v>
      </c>
      <c r="L203" s="99">
        <v>3819</v>
      </c>
      <c r="M203" s="100">
        <v>3821</v>
      </c>
      <c r="N203" s="57"/>
      <c r="O203" s="57"/>
      <c r="P203" s="57"/>
      <c r="Q203" s="57"/>
      <c r="R203" s="23"/>
    </row>
    <row r="204" spans="1:18" x14ac:dyDescent="0.25">
      <c r="A204" s="118" t="s">
        <v>170</v>
      </c>
      <c r="B204" s="119">
        <v>0</v>
      </c>
      <c r="C204" s="119">
        <v>0</v>
      </c>
      <c r="D204" s="119">
        <v>0</v>
      </c>
      <c r="E204" s="119"/>
      <c r="F204" s="119"/>
      <c r="G204" s="119"/>
      <c r="H204" s="120"/>
      <c r="I204" s="120"/>
      <c r="J204" s="120"/>
      <c r="K204" s="120"/>
      <c r="L204" s="120"/>
      <c r="M204" s="121"/>
      <c r="N204" s="119"/>
      <c r="O204" s="119"/>
      <c r="P204" s="119"/>
      <c r="Q204" s="119"/>
      <c r="R204" s="23"/>
    </row>
    <row r="208" spans="1:18" x14ac:dyDescent="0.25">
      <c r="A208" s="122" t="s">
        <v>172</v>
      </c>
      <c r="H208" s="122" t="s">
        <v>174</v>
      </c>
    </row>
    <row r="209" spans="1:8" x14ac:dyDescent="0.25">
      <c r="A209" s="122" t="s">
        <v>173</v>
      </c>
      <c r="H209" s="122" t="s">
        <v>175</v>
      </c>
    </row>
  </sheetData>
  <mergeCells count="5">
    <mergeCell ref="A1:R1"/>
    <mergeCell ref="A3:R3"/>
    <mergeCell ref="A4:R4"/>
    <mergeCell ref="A6:R6"/>
    <mergeCell ref="A7:R7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2023-02-07T15:55:41Z</cp:lastPrinted>
  <dcterms:created xsi:type="dcterms:W3CDTF">2023-02-04T19:48:44Z</dcterms:created>
  <dcterms:modified xsi:type="dcterms:W3CDTF">2023-02-07T15:55:55Z</dcterms:modified>
</cp:coreProperties>
</file>